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06" windowWidth="9720" windowHeight="5895" activeTab="1"/>
  </bookViews>
  <sheets>
    <sheet name="WPI 2004-2006" sheetId="1" r:id="rId1"/>
    <sheet name="WPI 2007-2013" sheetId="2" r:id="rId2"/>
    <sheet name="WPF-Dochody" sheetId="3" r:id="rId3"/>
    <sheet name="WPF-Wydatki" sheetId="4" r:id="rId4"/>
    <sheet name="Załącznik WPF" sheetId="5" r:id="rId5"/>
  </sheets>
  <definedNames>
    <definedName name="_xlnm.Print_Area" localSheetId="1">'WPI 2007-2013'!$A$1:$O$89</definedName>
    <definedName name="_xlnm.Print_Titles" localSheetId="2">'WPF-Dochody'!$8:$9</definedName>
    <definedName name="_xlnm.Print_Titles" localSheetId="1">'WPI 2007-2013'!$5:$6</definedName>
  </definedNames>
  <calcPr fullCalcOnLoad="1"/>
</workbook>
</file>

<file path=xl/comments2.xml><?xml version="1.0" encoding="utf-8"?>
<comments xmlns="http://schemas.openxmlformats.org/spreadsheetml/2006/main">
  <authors>
    <author>Wydział Infrastruktury</author>
  </authors>
  <commentList>
    <comment ref="L85" authorId="0">
      <text>
        <r>
          <rPr>
            <b/>
            <sz val="8"/>
            <rFont val="Tahoma"/>
            <family val="0"/>
          </rPr>
          <t>Wydział Infrastruktury: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Zbigniew Kowalski</author>
  </authors>
  <commentList>
    <comment ref="D72" authorId="0">
      <text>
        <r>
          <rPr>
            <b/>
            <sz val="8"/>
            <rFont val="Tahoma"/>
            <family val="0"/>
          </rPr>
          <t>Zbigniew Kowalski: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<sst xmlns="http://schemas.openxmlformats.org/spreadsheetml/2006/main" count="2188" uniqueCount="745">
  <si>
    <t>Zakup aparatury specjalistycznej i sprzętu medycznego</t>
  </si>
  <si>
    <t>Zakup aparatury specjalistycznej i sprzętu medycznego w tym tomografu komputerowego</t>
  </si>
  <si>
    <t>1.Poprawa funkcjonowania SP ZOZ 2.Wzrost zdrowotnośći ludności Powiatu 3.Poprawa zdolności samofinansowania SPZOZ poprzez pozyskanie nowych kontraktów</t>
  </si>
  <si>
    <t>SP ZOZ</t>
  </si>
  <si>
    <t>Zakup sprzętu specjalistycznego oraz zagospodarowania terenu dla Domu Pomocy Społecznej w Bogurzynie</t>
  </si>
  <si>
    <t xml:space="preserve">1.Umożliwienie funkcjonowania Domu Pomocy Społecznej 2.Wzrost zdrowotnośći ludności Powiatu </t>
  </si>
  <si>
    <t>Starostwo Powiatowe w Mławie, Wydział Edukacji i Zdrowia, Wydz. Infrastruktury</t>
  </si>
  <si>
    <t xml:space="preserve"> -kredyt</t>
  </si>
  <si>
    <t>inne</t>
  </si>
  <si>
    <t>Zakup ciężkiego terenowego samochodu ratowniczo - gaśniczego dla KPPSP</t>
  </si>
  <si>
    <t>Zakup ciężkiego terenowego wielofunkcyjnego samochodu ratowniczo - gaśniczego dla KPPSP</t>
  </si>
  <si>
    <t>1.Poprawa bezpieczeństwa p.poż 2.Zwiększenie potencjału ratowniczego na wszystkich polach działania straży pożarnrj</t>
  </si>
  <si>
    <t>Komenda Powiatowej Państwowej Straży Pożarnej w Mławie</t>
  </si>
  <si>
    <t>inne-darowizna z KPPSP</t>
  </si>
  <si>
    <t>Powołanie organizacji działającej na rzecz rozwoju lokalnej przedsiębiorczości.</t>
  </si>
  <si>
    <t>Utworzenie organizacji w formie podmiotu gospodarczego (sp. akc. lub sp. z o.o.) powołanej przez samorządy Powiatu Mławskiego, której celem będzie rozwój gospodarczy regionu mławskiego</t>
  </si>
  <si>
    <t>1.Pobudzenie aktywności gospodarczej w Powiecie 2.Wzrost ilości podmiotów gospodarczych 3.Umożliwienie dostepu do usług konsultacyjno - doradczych 4.Wzrost ilości i nakładów inwestycji zewnetrznych 5.Utworzenie nowych miejsc pracy</t>
  </si>
  <si>
    <t>Starostwo Powiatowe w Mławie, Wydział Infrastruktury</t>
  </si>
  <si>
    <t>gminy Powiatu Mławskiego</t>
  </si>
  <si>
    <t>Utworzenie Samorządowego Funduszu Pożyczkowego</t>
  </si>
  <si>
    <t xml:space="preserve">Utworzenie lub współudział w utworzeniu samorzadowego funduszu pożyczkowego działającego na rzecz rozwoju przedsiebiorczości. </t>
  </si>
  <si>
    <t xml:space="preserve">1.Pobudzenie aktywności gospodarczej w Powiecie 2.Ułatwienie podmiotom gosp. dostępu do kredytu 3.Utworzenie nowych miejsc pracy </t>
  </si>
  <si>
    <t>gminy Powiatu Mławskiego, podmioty gosp. z terenu Powiatu, Związek Rzemiosła Polskiego</t>
  </si>
  <si>
    <t>Załącznik do Uchwały Nr XXV/178/2009 Rady</t>
  </si>
  <si>
    <t>z dnia 28.01.2009r.</t>
  </si>
  <si>
    <t>Witold Okumski</t>
  </si>
  <si>
    <t>Budowa sali gimnastycznej z widownią przy I LO im. S.Wyspiańskiego w Mławie</t>
  </si>
  <si>
    <t>Sala gimnastyczna z widowni o pow. zabudowy ok.1.600 m2</t>
  </si>
  <si>
    <t xml:space="preserve">1.Poprawa warunków pracy i nauki 2. Możliwość organizowania imprez o zasięgu ponad szkolnym </t>
  </si>
  <si>
    <t>I LO im. S.Wyspiańskiego</t>
  </si>
  <si>
    <t>budżet państwa-rez.Marszałka Woj.Maz.</t>
  </si>
  <si>
    <t>środki UE -fundusze strukturalne-ZPORR-3.1</t>
  </si>
  <si>
    <t>inne-MEN</t>
  </si>
  <si>
    <t>Budowa parkingu przy Mławskiej Hali Sportowej</t>
  </si>
  <si>
    <t>Zwiekszenie powierzchni parkingów przy Mławskiej Hali Sortowej przez budowę nowego parkingu</t>
  </si>
  <si>
    <t>Poprawa bezpieczeństwa ruchu drogowego oraz bezpieczeństwa samochodów przed uszkodzeniem i kradzieżą podczas masowych imprez w Mławskiej Hali Sportowej</t>
  </si>
  <si>
    <t>Starostwo Powiatowe w Mławie, Wydz. Infrastruktury</t>
  </si>
  <si>
    <t>Mławska Hala Sportowa</t>
  </si>
  <si>
    <t>inne źródła-śr. niewygasające</t>
  </si>
  <si>
    <t>Wymiana stolarki okiennej i częściowy remont dachu w ZS nr 4</t>
  </si>
  <si>
    <t>1.Poprawa warunków pracy i nauki w w szkole ZS nr 4   2.Oszczedność kosztów ogrzewania  3.Obniżka kosztów utrzymania i ekploatacji budynków ZS nr 4</t>
  </si>
  <si>
    <t>ZS nr 4</t>
  </si>
  <si>
    <t>inne źródła - śr.niewygasające</t>
  </si>
  <si>
    <t>Zagospodarowanie parku podworskiego w Bogurzynie i adaptacja budynku</t>
  </si>
  <si>
    <t>Renowacja parku podworskiego w Bogurzynie - usunięcie chorych i wycinka zbędnych gałęzi lub drzew oraz adaptacja budynku</t>
  </si>
  <si>
    <t>1.Adaptacja budynku 2.Doprowadzenie parku podworskiego do stanu zgodnego z przeznaczeniem</t>
  </si>
  <si>
    <t>inne-dotacja z WFOŚ</t>
  </si>
  <si>
    <t>Przebudowa drogi powiatowej Nr 07169 Nadratowo - Ługi</t>
  </si>
  <si>
    <t>Budowa i modernizacja drogi dojazdowej do gruntów ornych</t>
  </si>
  <si>
    <t>1.Zmiejszenie uciążliwości transportowej i ekologicznej 2.Poprawa bezpieczeństwa ruchu drogowego</t>
  </si>
  <si>
    <t>PZD w Mławie</t>
  </si>
  <si>
    <t>inne-Fund.Ochr.Gruntów Ornych</t>
  </si>
  <si>
    <t>Przebudowa ul. Podmiejskiej w Mławie</t>
  </si>
  <si>
    <t>PZD w Mławie, Gmina Mława</t>
  </si>
  <si>
    <t>Przebudowa dróg powiatowych Nr 07344 oraz Nr 07376 w miejscowości Konopki</t>
  </si>
  <si>
    <t>Przebudowa dróg powiatowych Nr 07344 oraz Nr 07376 w miejscowości Konopki o łącznej długości 2,100 km</t>
  </si>
  <si>
    <t>Wdrożenie systemu elektronicznej informacji i obsługi społeczeństwa Powiatu Mławskiego</t>
  </si>
  <si>
    <t>Modernizacja budynku Domu Dziecka w Kowalewie oraz zagospodarowanie terenu wokół placówki poprzez: remont łazienek i kuchni, remont elewacji i dachów budynków placówki, remont ogrodzenia wraz z bramą wjazdową, przebudowa szamba, budowa parkingu</t>
  </si>
  <si>
    <t>Utworzenie systemu obsługi i informacji społeczeństwa Powiatu Mławskiego w ramach sieci informacyjnej przeznaczonej dla społeczenstwa Powiatu Mławskiego poprzez wdrożenie w samorządzie Powiatu Mławskiego elektronicznego urzędu, elektronicznego obiegu, archiwizacji dokumentów i elektronicznych usług dla ludności z wykorzystaniem podpisu elektronicznego.</t>
  </si>
  <si>
    <t>1.Zwiekszenie ilości posiadanego sprzetu elektronicznego        2.Zwiekszenie liczby osób korzystajacych ze stron internetowych 3.Umozliwienie korzystania z informaci wiekszej liczbie mieszkańców 4.Skrócenie czasu załatwiania spraw 5.Wzrost ilosci korespondencji przepływającą drogą internetową</t>
  </si>
  <si>
    <t>środki UE-fundusze strukturalne-ZPORR-1.5</t>
  </si>
  <si>
    <t>Razem - budżet Powiatu</t>
  </si>
  <si>
    <t xml:space="preserve"> - śr. własne</t>
  </si>
  <si>
    <t xml:space="preserve"> - pożyczka, kredyt</t>
  </si>
  <si>
    <t>Razem - budżet państwa</t>
  </si>
  <si>
    <t>Razem - środki prywatne</t>
  </si>
  <si>
    <t>Razem - środki UE</t>
  </si>
  <si>
    <t>Razem - inne-budżety gmin</t>
  </si>
  <si>
    <t>RAZEM</t>
  </si>
  <si>
    <t>.</t>
  </si>
  <si>
    <t>zgodność z planem przestrz zagosp.</t>
  </si>
  <si>
    <t xml:space="preserve">        Jan Jerzy Wtulich</t>
  </si>
  <si>
    <t>zgodność z planem przestrz. zagosp.</t>
  </si>
  <si>
    <t>Odpowiedzialność</t>
  </si>
  <si>
    <t xml:space="preserve">budżet powiatu, budżety gmin, dostępne źródła zewnętrzne, w tym RPO WM - Priorytet II, </t>
  </si>
  <si>
    <t>Gminy powiatu mławskiego</t>
  </si>
  <si>
    <t>Powiatowy Zarząd Dróg, Starostwo Powiatowe w Mławie-Wydz.Infrastruktury</t>
  </si>
  <si>
    <t>1.Rozwój turystyki kajakowej 2.Rozwój infrastruktury agroturystycznej i turystycznej 3.Rozwój infrastruktury gastronomiczno - hotelowej</t>
  </si>
  <si>
    <t>Starostwo Powiatowe – Wydział Infrastruktury,</t>
  </si>
  <si>
    <t>Harmonogram finansowy w tys zł</t>
  </si>
  <si>
    <t>budżet Powiatu Mławskiego, budżety gmin, podmioty z terenu Powiatu</t>
  </si>
  <si>
    <t>Remont Zespołu Szkół Nr 3 w Mławie</t>
  </si>
  <si>
    <t>1.Oszczędnośc w zakresie kosztów podróży 2.Oszczędność czasu 3.Populacja objęta ułatwieniami w zakresie dostepności komunikacyjnej 4.Zwiększenie bezpieczeństwa i komfortu podróży</t>
  </si>
  <si>
    <t>1. Poprawa warunków pracy i nauki</t>
  </si>
  <si>
    <t xml:space="preserve">1. Poprawa warunków pracy i nauki </t>
  </si>
  <si>
    <t>Remont Zespołu Szkół Nr 2 w Mławie</t>
  </si>
  <si>
    <t>ZS nr 2 w Mławie</t>
  </si>
  <si>
    <t>1. Poprawa warunków pobytu i pracy 2. Oszczedności z wiazane z ogrzewaniem</t>
  </si>
  <si>
    <t>1. Poprawa warunków korzystania ze sportowej bazy zewnętrznej przy Osrodku szkolno -wychowaczym</t>
  </si>
  <si>
    <t>1. Poprawa warunków pracy, 2. Oszczedności z tytułu ogrzewania</t>
  </si>
  <si>
    <t>ZS nr 3 w Mławie</t>
  </si>
  <si>
    <t>Dom dziecka w Kowalewie</t>
  </si>
  <si>
    <t>Poprawa warunków pracy, nauki</t>
  </si>
  <si>
    <t>Ośrodek Szkolnno - Wychowawczy w Mławie</t>
  </si>
  <si>
    <t>I L.O. Im. Stanislawa Wyspiańskiego</t>
  </si>
  <si>
    <t>Zgodne</t>
  </si>
  <si>
    <t>Poprawa warunków pracy i przyjmowania interesantów</t>
  </si>
  <si>
    <t>Rozbudowa Urzędu Pracy: utworzenie recepcji, archiwum dokumentów, sal szkoleń,spotkań i konferencji, nowe pomieszczenia biurowe, pomieszczenia socjalne dla pracowników, garaż dla samochodu służbowego, docieplenie ścian budynku PUP</t>
  </si>
  <si>
    <t xml:space="preserve">Powiatowy Urząd Pracy, </t>
  </si>
  <si>
    <t>Starostwo Powiatowe w Mławie-Wydz.Infrastruktury</t>
  </si>
  <si>
    <t>Poprawa wydajności sprzetru komputerowego</t>
  </si>
  <si>
    <t>Wydział Organizacyjny Starostwa Powiatowego</t>
  </si>
  <si>
    <t>Wszystkie Wydziały Starostwa Powiatowego</t>
  </si>
  <si>
    <t>Kapitalny remont budynku Starostwa Powiatowego przy ul. Stary Rynek w Mławie</t>
  </si>
  <si>
    <t>Poprawa warunków pracy</t>
  </si>
  <si>
    <t>Wydział Infrastruktury Starostwa Powiatowego</t>
  </si>
  <si>
    <t>Wydział Geodezji , Katastru G.N.</t>
  </si>
  <si>
    <t>Poprawa parametrów termoizolacyjnych, oszczędności zwiazane z kosztami ogrzewania.</t>
  </si>
  <si>
    <t>ZS nr 4 w Mławie</t>
  </si>
  <si>
    <t>Remont elewacji zewnętrznej ZS Nr 4 w Mławie</t>
  </si>
  <si>
    <t>Utworzenie oddziału detoksykacyjnegow SP ZOZ dla osób uzależnionych od alkoholu i narkotyków.</t>
  </si>
  <si>
    <t>Docieplenie i wymiana okien w Powiatowym Zarządzie Dróg w Mławie</t>
  </si>
  <si>
    <t xml:space="preserve">Powiatowy Zarząd Dróg, </t>
  </si>
  <si>
    <t xml:space="preserve">Modernizacja i odnowa sprzetu komputerowego Starostwa Powiatowego poprzez: zakup nowego sprzętu hardware oraz software, zakup oprzyrządowania sieciowego </t>
  </si>
  <si>
    <t>Wdrożenie systemu elektronicznej informacji i obsługi społeczeństwa Powiatu Mławskiego-system integralny obejmujący jed. org. oraz gminy powiatu mławskiego</t>
  </si>
  <si>
    <t>Wydz.Org. i Spr.Obyw. Starostwa Powiatowego w Mławie</t>
  </si>
  <si>
    <t>Wieloletni Plan Inwestycyjno-Remontowy Powiatu Mławskiego na lata 2007-2013</t>
  </si>
  <si>
    <t>budżet powiatu, dostępne źródła zewnętrzne w tym RPO WM - Priorytet VII, Fundusz Rozwoju Kultury Fizycznej</t>
  </si>
  <si>
    <t xml:space="preserve">budżet powiatu, dostępne źródła zewnętrzne w tym RPO WM - Priorytet VII, Fundusz Rozwoju Kultury Fizycznej, </t>
  </si>
  <si>
    <t>budżet powiatu, dostępne źródła zewnętrzne, PO Kapitał Ludzki - Priorytet V</t>
  </si>
  <si>
    <t>1.Oszczędność w zakresie kosztów podróży 2.Oszczędność czasu 3.Populacja objęta ułatwieniami w zakresie dostepności komunikacyjnej 4.Zwiększenie bezpieczeństwa i komfortu podróży</t>
  </si>
  <si>
    <t>Organizacje pozarządowe</t>
  </si>
  <si>
    <t>1. Poprawa warunków pracy i nauki  2. Oszczędności związane z c.o. 3.Poprawa jakości dróg dojazdowych</t>
  </si>
  <si>
    <t>Modernizacja i rozbudowa ZS Nr 4 w Mławie z zagospodarowaniem terenu wokół szkoły oraz z wykonaniem nawierzchni dróg wewnętrznych</t>
  </si>
  <si>
    <t>budżet powiatu, dostępne źródła zewnętrzne w tym RPO WM - Priorytet VII</t>
  </si>
  <si>
    <t>Remont budynku I LO. Im. Stanisława Wyspiańskiego w Mławie poprzez wykonanie elewacji zewnetrznej budynku (stary budynek malowanie elewacji, nowy budynek - wykonanie elewacji termoizolacyjnej), wykonanie kapitalnego remontu łazienek w starej czesci szkoły</t>
  </si>
  <si>
    <t>Scalenie gruntów we wsi Tańsk Wasiły i Keczewo</t>
  </si>
  <si>
    <t>Poprawa struktury obszarowej, poprawa efektywnosci gospodarowania,ułatwienie mechanizacji upraw polowych</t>
  </si>
  <si>
    <t>Wydział Geodezji,       Katastru i Gosp.              Nieruchomosciami Starostwa Powiatowego w Mławie</t>
  </si>
  <si>
    <t>budżet powiatu, Program Operacyjny Rozwój Obszarów Wiejskich 2002-2013, Działanie Oś 1</t>
  </si>
  <si>
    <t>Poprawa parametrów technicznych, unowocześnienie</t>
  </si>
  <si>
    <t>Modernizacja Bursy Szkolnej w Mławie</t>
  </si>
  <si>
    <t>Wydział Edukacji i Zdrowia,Wydział Infrastruktury Starostwa Powiatowego</t>
  </si>
  <si>
    <t>Wydział Edukacji i Zdrowia, Wydz. Infrastruktury Starostwa Powiatowego</t>
  </si>
  <si>
    <t xml:space="preserve"> SPZOZ           w Mławie</t>
  </si>
  <si>
    <t>1314 (finansowanie zadania)</t>
  </si>
  <si>
    <t>1314 (realizacja zadania)</t>
  </si>
  <si>
    <t>4000 + wskaźnik inflacji tj. ok.4600</t>
  </si>
  <si>
    <t>Usprawnienia zarządcze w obiegu i archiwizacji dokumentów</t>
  </si>
  <si>
    <t>Wydz.Org. I Spr.Obyw. Starostwa Powiatowego w Mławie</t>
  </si>
  <si>
    <t>Wdrożenie Systemu Zarządzania Jakością ISO w administracji na szczeblu powiatowym  w powiecie mławskim</t>
  </si>
  <si>
    <t>elektroniczna obsługa mieszkańców (posiadających podpis elektroniczny)</t>
  </si>
  <si>
    <t>Modernizacja -remont i rozbudowa  zaplecza Zespołu Ośrodków Wsparcia wraz z zagospodarowaniem terenu wokół budynku</t>
  </si>
  <si>
    <t>Dyrekcja Zespołu Ośrodków Wsparcia</t>
  </si>
  <si>
    <t>Dyrekcja Bursy Szkolnej</t>
  </si>
  <si>
    <t xml:space="preserve">Modernizacja i rozbudowa Poradni Psychologiczno - Pedagogicznej w Mławie w tym dostosowanie obiektu do potrzeb ludzi niepełnosprawnych oraz doposażenie sprzętowe (w tym sprzęt teleinformatyczny) </t>
  </si>
  <si>
    <t xml:space="preserve">  Poprawa funkcjonalności, komfortu pracy i przebywania pensjonariuszy</t>
  </si>
  <si>
    <t>Przebudowa drogi Nr P2361 Szemplino-Brzozowo Maje-Dzierzgowo-Rzęgnowo-Grójec-Klewki</t>
  </si>
  <si>
    <t>budżet powiatu</t>
  </si>
  <si>
    <t xml:space="preserve">  Poprawa funkcjonalności, komfortu pracy i jakościi świadczonych usług</t>
  </si>
  <si>
    <t>Wydział Edukacji i Zdrowia Starostwa Powiatowego oraz Poradnia Psychologiczno-Pedagogiczna</t>
  </si>
  <si>
    <t>Wydz. Infrastruktury Starostwa Powiatowego w Mławie</t>
  </si>
  <si>
    <t>budżet powiatu, środki z Państwowego Funduszu Rehabilitacji Osób Niepełnosprawnych oraz dostępne źródła zewnętrzne w tym RPO WM - Priorytet VII</t>
  </si>
  <si>
    <t>Przebudowa drogi Nr P3014W Raciąż-Radzanów</t>
  </si>
  <si>
    <t xml:space="preserve">budżet powiatu, RPO WM - Priorytet III, dofinansowanie z rezerwy Marszałka Woj. Mazowieckiego, inne dostępne środki </t>
  </si>
  <si>
    <t>Przebudowa drogi Nr P2306W Nowa Wieś-granica woj.Załęże-Kuklin</t>
  </si>
  <si>
    <t>Przebudowa                      ul. Napoleońskiej w Mławie na odc. od ul. Piłsudskiego do ul. Nowej</t>
  </si>
  <si>
    <t>Marszałek Woj.Maz.,  gminy powitu mławskiego</t>
  </si>
  <si>
    <t>Przebudowa                      ul. Szpitalnej w Mławie na odc. od ul. Piłsudskiego do ul. Dobrskiej</t>
  </si>
  <si>
    <t xml:space="preserve">Przebudowa drogi powiatowej Nr P2333W Turza Wielka-Liberadz z poszerzeniem odcinka w miejscowości Zawady                   </t>
  </si>
  <si>
    <t>budżet powiatu,</t>
  </si>
  <si>
    <t xml:space="preserve">   Samorządowego Instrumentu Wsparcia Rozwoju Mazowsza </t>
  </si>
  <si>
    <t>RPO WM - Priorytet VII</t>
  </si>
  <si>
    <t>Zagospodarowanie zewnętrznej infrastruktury sportowej przy Ośrodku Szkolno- Wychowawczym w Mławie, tj. budowa boiska wielofunkcyjnego</t>
  </si>
  <si>
    <t>Budowa boiska wielofunkcyjnego wraz z bieżnią i urządzeniami do skoku w dal i wzwyż przy  I LO w Mławie</t>
  </si>
  <si>
    <t xml:space="preserve">RPO WM - Priorytet VII, budżet powiatu, dostępne źródła zewnętrzne </t>
  </si>
  <si>
    <t>Budowa pełnowymiarowej hali sportowej przy          ZS Nr 4 w Mławie</t>
  </si>
  <si>
    <t>Adaptacja boisk szkolnych, w tym budowa bieżni i urządzeń do skoku w dal i wzwyż w ZS Nr 4 w Mławie</t>
  </si>
  <si>
    <t xml:space="preserve">Powołanie organizacji działającej na rzecz rozwoju lokalnej przedsiębiorczości we wspłpracy z samorządami gminnymi oraz organizacjami pozarządowymi lub utworzenie filii  takiej organizacji  obejmującej obszar ponad powiatowy  </t>
  </si>
  <si>
    <t>Starostwo Powiatowe w Mławie, Wydział Edukacji i Zdrowia</t>
  </si>
  <si>
    <t>Rozszerzenie zakresu usług zdrowotnych</t>
  </si>
  <si>
    <t>SP ZOZ w Mławie</t>
  </si>
  <si>
    <t>Utworzenie Oddziału Udarowego w SP ZOZ w Mławie.</t>
  </si>
  <si>
    <t>Turystyczne zagospodarowanie rzeki Mławki i Wkry</t>
  </si>
  <si>
    <t>Utworzenie miejsca pamięci społeczności żydowskiej na Północnym Mazowszu z siedzibą w Synagodze w Radzanowie.</t>
  </si>
  <si>
    <t>Utworzenie miejsca pamieci, które w zamierzeniu swoim ma być miejscem pojednania polsko-żydowskiego, miejscem odwiedzin turystów pochodzenia żydowskiego</t>
  </si>
  <si>
    <t>budżet powiatu, dostępne źródła zewnętrzne w tym RPO WM -Priorytet IV</t>
  </si>
  <si>
    <t>Starosta we współpracy z samorządem Gminy Radzanów,</t>
  </si>
  <si>
    <t>Załącznik nr .... do Uchwały</t>
  </si>
  <si>
    <t>Rady Powiatu Mławskiego</t>
  </si>
  <si>
    <t>Nr ..................../2004</t>
  </si>
  <si>
    <t>z dnia................2004r</t>
  </si>
  <si>
    <t>Przychody i rozchody związane z finansowaniem deficytu budżetowego w 2004r.</t>
  </si>
  <si>
    <t>I</t>
  </si>
  <si>
    <t>Przychody</t>
  </si>
  <si>
    <t>paragraf</t>
  </si>
  <si>
    <t>kwota w zł</t>
  </si>
  <si>
    <t>Przychody z zaciągniętych pożyczek i kredytów na rynku krajowym</t>
  </si>
  <si>
    <t>Przychody z tytułu innych rozliczeń krajowych</t>
  </si>
  <si>
    <t>Ogółem przychody</t>
  </si>
  <si>
    <t>II</t>
  </si>
  <si>
    <t>Rozchody</t>
  </si>
  <si>
    <t>Spłaty otrzymanych krajowych pożyczek i kredytów</t>
  </si>
  <si>
    <t>Ogółem rozchody</t>
  </si>
  <si>
    <t>Informacje dodatkowe:</t>
  </si>
  <si>
    <t>1. Planowane dochody w 2005r</t>
  </si>
  <si>
    <t xml:space="preserve">    /pomniejszone o spłatę pożyczki/</t>
  </si>
  <si>
    <t>2. Planowane wydatki w 2005r</t>
  </si>
  <si>
    <t>3. Wynik  /deficyt/</t>
  </si>
  <si>
    <t>Pokrycie deficytu:</t>
  </si>
  <si>
    <t>1. Kredytem długoterminowym, w tym:</t>
  </si>
  <si>
    <t>1.1.Budowa Domu Pomocy Społecznej</t>
  </si>
  <si>
    <t>1.2.Kredytem na udzielenie poręczenia z tyt. zaciagniecia kredytu przrz SP ZOZ</t>
  </si>
  <si>
    <t>1.3.Kredytem zaciagnietym na zadanie ,,Adaptacja internatów przy ul.Lelewela"</t>
  </si>
  <si>
    <t>1.4.Kredytem zaciągniętym na zadanie ,,Adaptacja internatów i warsztatów szkolnych"</t>
  </si>
  <si>
    <t>2. Pożyczką, w tym:</t>
  </si>
  <si>
    <t>2.3. Pożyczką z WFOŚ i GW na modernizację kotłowni w PUP</t>
  </si>
  <si>
    <t>Zarząd Powiatu Mławskiego</t>
  </si>
  <si>
    <t>1. Włodzimierz Wojnarowski</t>
  </si>
  <si>
    <t>2. Zdzisław Budner</t>
  </si>
  <si>
    <t>3. Tadeusz Bąk</t>
  </si>
  <si>
    <t>4. Jan Salwa</t>
  </si>
  <si>
    <t>5. Tadeusz Stefaniak</t>
  </si>
  <si>
    <t>Dział</t>
  </si>
  <si>
    <t xml:space="preserve">budżet powiatu, dostępne źródła zewnętrzne, w tym RPO WM - Priorytet IV  </t>
  </si>
  <si>
    <t>Rozdział</t>
  </si>
  <si>
    <t>Leśnictwo</t>
  </si>
  <si>
    <t>Opracowania geodezyjne i kartograficzne</t>
  </si>
  <si>
    <t>Gospodarka gruntami i nieruchomościami</t>
  </si>
  <si>
    <t>Ochrona zdrowia</t>
  </si>
  <si>
    <t>Urzędy wojewódzkie</t>
  </si>
  <si>
    <t>Komisje poborowe</t>
  </si>
  <si>
    <t>Różne rozliczenia</t>
  </si>
  <si>
    <t>Część wyrównawcza subwencji ogólnej dla powiatów</t>
  </si>
  <si>
    <t>OGÓŁEM:</t>
  </si>
  <si>
    <t>Subwencje ogólne z budżetu państwa</t>
  </si>
  <si>
    <t>Podatek dochodowy od osób fizycznych</t>
  </si>
  <si>
    <t xml:space="preserve">Treść </t>
  </si>
  <si>
    <t xml:space="preserve">Paragraf  </t>
  </si>
  <si>
    <t>Klasyfikacja budżetowa</t>
  </si>
  <si>
    <t>010</t>
  </si>
  <si>
    <t>01005</t>
  </si>
  <si>
    <t>020</t>
  </si>
  <si>
    <t>Działalność usługowa</t>
  </si>
  <si>
    <t>Rolnictwo i łowiectwo</t>
  </si>
  <si>
    <t>Prace geodezyjno - urządzeniowe na potrzeby rolnictwa</t>
  </si>
  <si>
    <t>700</t>
  </si>
  <si>
    <t>Gospodarka mieszkaniowa</t>
  </si>
  <si>
    <t>70005</t>
  </si>
  <si>
    <t>851</t>
  </si>
  <si>
    <t>85156</t>
  </si>
  <si>
    <t>853</t>
  </si>
  <si>
    <t>Powiatowe centra pomocy rodzinie</t>
  </si>
  <si>
    <t>85321</t>
  </si>
  <si>
    <t>Administracja publiczna</t>
  </si>
  <si>
    <t>Nadzór budowlany</t>
  </si>
  <si>
    <t>754</t>
  </si>
  <si>
    <t>Bezpieczeństwo publiczne i ochrona przeciwpożarowa</t>
  </si>
  <si>
    <t>Komendy powiatowe Państwowej Straży Pożarnej</t>
  </si>
  <si>
    <t>75411</t>
  </si>
  <si>
    <t>756</t>
  </si>
  <si>
    <t>758</t>
  </si>
  <si>
    <t>75801</t>
  </si>
  <si>
    <t>75803</t>
  </si>
  <si>
    <t>Prace geodezyjne i kartograficzne /nieinwestycyjne/</t>
  </si>
  <si>
    <t>Wpływy z opłaty komunikacyjnej</t>
  </si>
  <si>
    <t>Wpływy z różnych opłat</t>
  </si>
  <si>
    <t>Wpływy z różnych dochodów</t>
  </si>
  <si>
    <t>801</t>
  </si>
  <si>
    <t>Oświata i wychowanie</t>
  </si>
  <si>
    <t>Wpływy z usług</t>
  </si>
  <si>
    <t>854</t>
  </si>
  <si>
    <t>Edukacyjna opieka wychowawcza</t>
  </si>
  <si>
    <t>85410</t>
  </si>
  <si>
    <t>Starostwa powiatowe</t>
  </si>
  <si>
    <t>75622</t>
  </si>
  <si>
    <t>80130</t>
  </si>
  <si>
    <t>Szkoły zawodowe</t>
  </si>
  <si>
    <t>80120</t>
  </si>
  <si>
    <t>Licea ogólnokształcące</t>
  </si>
  <si>
    <t>85403</t>
  </si>
  <si>
    <t>600</t>
  </si>
  <si>
    <t>Transport i łączność</t>
  </si>
  <si>
    <t>60014</t>
  </si>
  <si>
    <t>Drogi publiczne powiatowe</t>
  </si>
  <si>
    <t>Składki na ubezpieczenie zdrowotne oraz świadczenia dla osób nie objętych obowiązkiem ubezpieczenia zdrowotnego</t>
  </si>
  <si>
    <t>80142</t>
  </si>
  <si>
    <t>Ośrodki szkolenia, dokształcania i doskonalenia kadr</t>
  </si>
  <si>
    <t>75414</t>
  </si>
  <si>
    <t>Ośrodki wsparcia</t>
  </si>
  <si>
    <t>926</t>
  </si>
  <si>
    <t>Kultura fizyczna i sport</t>
  </si>
  <si>
    <t>92601</t>
  </si>
  <si>
    <t>Obrona cywilna</t>
  </si>
  <si>
    <t>02001</t>
  </si>
  <si>
    <t>Gospodarka leśna</t>
  </si>
  <si>
    <t>2110</t>
  </si>
  <si>
    <t>2460</t>
  </si>
  <si>
    <t>0750</t>
  </si>
  <si>
    <t>0470</t>
  </si>
  <si>
    <t>0970</t>
  </si>
  <si>
    <t>0420</t>
  </si>
  <si>
    <t>0690</t>
  </si>
  <si>
    <t>0920</t>
  </si>
  <si>
    <t>0830</t>
  </si>
  <si>
    <t>2310</t>
  </si>
  <si>
    <t>0010</t>
  </si>
  <si>
    <t>2920</t>
  </si>
  <si>
    <t>852</t>
  </si>
  <si>
    <t>85201</t>
  </si>
  <si>
    <t>85203</t>
  </si>
  <si>
    <t>Pomoc społeczna</t>
  </si>
  <si>
    <t>Udziały  powiatów w podatkach stanowiących dochód budżetu państwa</t>
  </si>
  <si>
    <t>Podatek dochodowy od osób prawnych</t>
  </si>
  <si>
    <t>75832</t>
  </si>
  <si>
    <t>Część równoważąca subwencji ogólnej dla powiatów</t>
  </si>
  <si>
    <t>2360</t>
  </si>
  <si>
    <t>0590</t>
  </si>
  <si>
    <t>Wpływy z opłat za koncesje i licencje</t>
  </si>
  <si>
    <t>Pozostałe zadania w zakresie polityki społecznej</t>
  </si>
  <si>
    <t>Dochody z najmu i dzierżawy składników majatkowych Skarbu Państwa j.s.t. lub innych jednostek zaliczanych do sektora finansów publicznych oraz innych umów o podobnym charakterze</t>
  </si>
  <si>
    <t>Wpływy z opłat za zarząd, użytkowanie i użytkowanie wieczyste nieruchomości</t>
  </si>
  <si>
    <t>2350</t>
  </si>
  <si>
    <t>0020</t>
  </si>
  <si>
    <t>Specjalne Ośrodki szkolno-wychowawcze</t>
  </si>
  <si>
    <t xml:space="preserve">Internaty i bursy szkolne </t>
  </si>
  <si>
    <t>Wpływy z tytułu pomocy finansowej udzielanej między jednostkami samorządu terytorialnego na dofinansowanie własnych zadań inwestycyjnych i zakupów inwestycyjnych</t>
  </si>
  <si>
    <t>6300</t>
  </si>
  <si>
    <t>2440</t>
  </si>
  <si>
    <t>Dotacje otrzymane z funduszy celowych na realizację zadań bieżących jednostek sektora finansów publicznych</t>
  </si>
  <si>
    <t>85324</t>
  </si>
  <si>
    <t>Dotacje celowe otrzymane z budżetu państwa na zadania bieżące z zakresu administracji rządowej oraz inne zadania zlecone ustawami realizowane przez powiat</t>
  </si>
  <si>
    <t>85212</t>
  </si>
  <si>
    <t>Dotacje celowe otrzymane z budżetu państwa na inwestycje i zakupy inwestycyjne z zakresu administracji rządowej oraz inne zadania zlecone ustawami realizowane przez powiat</t>
  </si>
  <si>
    <t>Świadczenia rodzinne oraz składki na ubezpieczenia emerytalne i rentowe z ubezpieczenia społecznego</t>
  </si>
  <si>
    <t>Plan na 2005 rok</t>
  </si>
  <si>
    <t>6410</t>
  </si>
  <si>
    <t xml:space="preserve">Dochody  od osób prawnych, od osób fizycznych i od innych jednostek nieposiadających osobowości prawnej oraz wydatki związane z ich poborem </t>
  </si>
  <si>
    <t xml:space="preserve">Część oświatowa subwencji ogólnej dla jednostek samorządu terytorialnego </t>
  </si>
  <si>
    <t xml:space="preserve">RPO WM - Priorytet VII, Wojewódzki Fundusz Ochrony Środowiska i Gospodarki Wodnej, budżet powiatu, dostępne źródła zewnętrzne </t>
  </si>
  <si>
    <t xml:space="preserve">Dotacje celowe otrzymane z budżetu państwa na zadania bieżące z zakresu administracji rządowej oraz inne zadania zlecone ustawami realizowane przez powiat </t>
  </si>
  <si>
    <t xml:space="preserve">Placówki opiekuńczo - wychowawcze  </t>
  </si>
  <si>
    <t xml:space="preserve">Obiekty sportowe </t>
  </si>
  <si>
    <t>0570</t>
  </si>
  <si>
    <t xml:space="preserve">Grzywny,mandaty i inne kary pieniężne od ludności </t>
  </si>
  <si>
    <t>85204</t>
  </si>
  <si>
    <t>Rodziny zastępcze</t>
  </si>
  <si>
    <t>85218</t>
  </si>
  <si>
    <t>02002</t>
  </si>
  <si>
    <t>Nadzór nad gospodarką leśną</t>
  </si>
  <si>
    <t>80102</t>
  </si>
  <si>
    <t>80111</t>
  </si>
  <si>
    <t>Szkoły podstawowe specjalne</t>
  </si>
  <si>
    <t>2320</t>
  </si>
  <si>
    <t>Dochody jednostek samorządu terytorialnego związane z realizacją zadań z zakresu administracji rządowej oraz innych zadań zleconych ustawami</t>
  </si>
  <si>
    <t>Zespoły do spraw orzekania o niepełnosprawności</t>
  </si>
  <si>
    <t>Państwowy Fundusz Rehabilitacyji Osób Niepełnosprawnych</t>
  </si>
  <si>
    <t>Dochody z najmu i dzierżawy składników majatkowych Skarbu Państwa, j.s.t. lub innych jednostek zaliczanych do sektora finansów publicznych oraz innych umów o podobnym charakterze</t>
  </si>
  <si>
    <t>Dotacje celowe otrzymane z gminy na zadania bieżące realizowane na podstawie porozumień (umów) między jednostkami samorządu terytorialnego</t>
  </si>
  <si>
    <t>0680</t>
  </si>
  <si>
    <t>Wpływy od rodziców z tytułu odpłatności za utrzymanie dzieci (wychowanków) w placówkach opiekuńczo-wychowawczych</t>
  </si>
  <si>
    <t>Dotacje celowe otrzymane z powiatu na zadania bieżące realizowane na postawie porozumień (umów) między jednostkami samorządu terytorialnego</t>
  </si>
  <si>
    <t>85111</t>
  </si>
  <si>
    <t>Szpitale ogólne</t>
  </si>
  <si>
    <t>0960</t>
  </si>
  <si>
    <t>Otrzymane spadki, zapisy i darowizny w postaci pieniężnej</t>
  </si>
  <si>
    <t>Pozostałe odsetki</t>
  </si>
  <si>
    <t>Plan na 2006 rok</t>
  </si>
  <si>
    <t>Dochody jednostek samorządu terytorialnego związane z realizacją zadań z zakresu administracji rządowejoraz innych zadań zleconych ustawami</t>
  </si>
  <si>
    <t>Środki otrzymane od pozostałych jednostek zaliczanych do sektora finansów publicznych na realizację zadań bieżących jednostek aliczanych do sektora finansów publicznych</t>
  </si>
  <si>
    <t>Wpływy ze sprzedaży wyrobów i składników majątkowych</t>
  </si>
  <si>
    <t>Dokształcanie idoskonalenie nauczycieli</t>
  </si>
  <si>
    <t>Termomodernizacja - ocieplenie budynku szpitala</t>
  </si>
  <si>
    <t>Domy pomocy społecznej</t>
  </si>
  <si>
    <t>Dotacje celowe otrzymane z budżetu państwa na realizację inwestycji i zakupów inwestycyjnych własnych powiatu</t>
  </si>
  <si>
    <t>0840</t>
  </si>
  <si>
    <t>80146</t>
  </si>
  <si>
    <t>6430</t>
  </si>
  <si>
    <t>6298</t>
  </si>
  <si>
    <t>Środki na dofinansowanie własnych inwestycji gmin (zwiazków gmin), powiatów (zw.powiatów), samorządów województw, pozyskanych z innych źródeł.</t>
  </si>
  <si>
    <t>630</t>
  </si>
  <si>
    <t>63095</t>
  </si>
  <si>
    <t>Turystyka</t>
  </si>
  <si>
    <t>Pozostała działalność</t>
  </si>
  <si>
    <t xml:space="preserve"> Dochody budżetu Powiatu Mławskiego 2004 - 2006 </t>
  </si>
  <si>
    <t>85202</t>
  </si>
  <si>
    <t>85406</t>
  </si>
  <si>
    <t>85415</t>
  </si>
  <si>
    <t>2709</t>
  </si>
  <si>
    <t>6293</t>
  </si>
  <si>
    <t>2705</t>
  </si>
  <si>
    <t>75802</t>
  </si>
  <si>
    <t>2760</t>
  </si>
  <si>
    <t>2780</t>
  </si>
  <si>
    <t>2390</t>
  </si>
  <si>
    <t>80145</t>
  </si>
  <si>
    <t>85141</t>
  </si>
  <si>
    <t>85195</t>
  </si>
  <si>
    <t>2130</t>
  </si>
  <si>
    <t>85216</t>
  </si>
  <si>
    <t>85333</t>
  </si>
  <si>
    <t>uzupełnienie subwencji ogólnej dla j.s.t.</t>
  </si>
  <si>
    <t>komisje egzaminacyjne</t>
  </si>
  <si>
    <t>ratownictwo medyczne</t>
  </si>
  <si>
    <t>pozostała działalność</t>
  </si>
  <si>
    <t>Powiatowe urzędy pracy</t>
  </si>
  <si>
    <t>Poradnie psychologiczno - pedagogiczne</t>
  </si>
  <si>
    <t>Pomoc materialne dla uczniów</t>
  </si>
  <si>
    <t>Gimnazaja specjalne</t>
  </si>
  <si>
    <t>pozostałe odsetki</t>
  </si>
  <si>
    <t>wpływy z różnych dochodów</t>
  </si>
  <si>
    <t>wpływy z usług</t>
  </si>
  <si>
    <t>wpływy do budżetu ze środków specjalnych</t>
  </si>
  <si>
    <t>Dotacje celoweotrzymane z budżetu państwa na zadanie bieżące realizowane przez powiat na podst. porozumień z org. adm. rządowej</t>
  </si>
  <si>
    <t>środki na uzupełnienie dochodów powiatów</t>
  </si>
  <si>
    <t xml:space="preserve">środki na inwestycje rozpoczete przed dniem 1.01.1999r. </t>
  </si>
  <si>
    <t>wpływy do wyjasnienia</t>
  </si>
  <si>
    <t>środki na dofinansowanie własnych zadań bieżących powiatów</t>
  </si>
  <si>
    <t>Dotacje celowe otrzymane z budżetu państwa na realizacje bieżących zadań własnych powiatu</t>
  </si>
  <si>
    <t>Wykonanie 2004 rok</t>
  </si>
  <si>
    <t>Przewodniczący Rady Powiatu</t>
  </si>
  <si>
    <t xml:space="preserve">         Jan Jerzy Wtulich</t>
  </si>
  <si>
    <t>Powiatu Mławskiego</t>
  </si>
  <si>
    <t>Załącznik Nr  2 do Uchwały Rady</t>
  </si>
  <si>
    <t>Nr .................. z dnia ...................</t>
  </si>
  <si>
    <t xml:space="preserve">Wieloletni Plan Finansowy na lata 2004 - 2006 </t>
  </si>
  <si>
    <t>803</t>
  </si>
  <si>
    <t>Szkolnictwo wyzsze</t>
  </si>
  <si>
    <t xml:space="preserve"> </t>
  </si>
  <si>
    <t>0870</t>
  </si>
  <si>
    <t>środki na dofinansowanie własnych zadań bieżących gmin, powiatów, samorządów województw pozyskane z innych źródeł</t>
  </si>
  <si>
    <t>2883</t>
  </si>
  <si>
    <t>Pomoc materialna dla studentów</t>
  </si>
  <si>
    <t>Dotacja celowa otrzymana przez jedn.samorządu teryt. od innej jedn. samorządu teryt. będącej instytucją wdrażającą na zadania bieżące realizowane na podstawie porozumień (umów)</t>
  </si>
  <si>
    <t>2700</t>
  </si>
  <si>
    <t>2128</t>
  </si>
  <si>
    <t>Środki na dofinansowanie własnych zadań bieżących gmin,samorządów województw, pozyskane z innych źródeł</t>
  </si>
  <si>
    <t>Dotacje celowe otrzymane z budżetu panstwa na zadania bieżące realizowane przez powiat na podstawie porozumień z organami administracji rządowej</t>
  </si>
  <si>
    <t>2888</t>
  </si>
  <si>
    <t>2889</t>
  </si>
  <si>
    <t>L.p.</t>
  </si>
  <si>
    <t>Wyszczególnienie</t>
  </si>
  <si>
    <t>A. Dochody ogółem</t>
  </si>
  <si>
    <t>I. Dochody własne.</t>
  </si>
  <si>
    <t>II. Udziały w podatkach budżetu państwa</t>
  </si>
  <si>
    <t>III. Dotacje celowe (nie podlegające zwrotowi)</t>
  </si>
  <si>
    <t>IV. Subwencja ogólna</t>
  </si>
  <si>
    <t>V. Pozostałe dochody</t>
  </si>
  <si>
    <t>B.Wydatki bieżące bez inwestycji i obsługi zadłużenia</t>
  </si>
  <si>
    <t>C. Wolne środki (A - B)</t>
  </si>
  <si>
    <t>15. Inwestycje (łącznie z pozostałymi wydatkami majątkowymi)</t>
  </si>
  <si>
    <t>16. Obsługa zadłużenia:</t>
  </si>
  <si>
    <t xml:space="preserve">   a) spłata kredytów i pożyczek </t>
  </si>
  <si>
    <t>Modernizacja budynku, wymiana więźby dachowej , okien,  pokrycie blachodachówką dachu Powiatowego Ośrodka Doskonalenia Nauczycieli</t>
  </si>
  <si>
    <t>Budowa sali gimnastycznejj  przy Zespole Szkół nr 2 w Mławie</t>
  </si>
  <si>
    <t xml:space="preserve">   b) wykup papierów wartościowych</t>
  </si>
  <si>
    <t xml:space="preserve">  c) koszty obsługi zadłużenia (odsetki, prowizje)</t>
  </si>
  <si>
    <t>D. Nadwyżka/Niedobór środków (C - 15 - 16)</t>
  </si>
  <si>
    <t>17. Zaciągnięcie kredytów i pożyczek</t>
  </si>
  <si>
    <t>18. Emisja papierów wartściowych</t>
  </si>
  <si>
    <t>19. Inne</t>
  </si>
  <si>
    <t>E. Zmiana stanu środków (D + 17 + 18 + 19)</t>
  </si>
  <si>
    <t>F. Nadwyżka/Deficyt budżetowy (D + 16a - 16b )</t>
  </si>
  <si>
    <t>G. Łączne zadłużenie na koniec roku</t>
  </si>
  <si>
    <t>Załącznik Nr  3 do Uchwały Rady</t>
  </si>
  <si>
    <t>Wieloletni Plan Finansowy na lata 2004 - 2006</t>
  </si>
  <si>
    <t>Nr .................. z dnia ......................</t>
  </si>
  <si>
    <t xml:space="preserve">Wydatki budżetu Powiatu Mławskiego 2004 - 2006 </t>
  </si>
  <si>
    <t>Nazwa jednostki - zadania</t>
  </si>
  <si>
    <t>Wydatki 2004 - wykonanie</t>
  </si>
  <si>
    <t>Wydatki 2005-plan</t>
  </si>
  <si>
    <t>Wydatki 2006-plan</t>
  </si>
  <si>
    <t>Paragraf</t>
  </si>
  <si>
    <t>Ogółem</t>
  </si>
  <si>
    <t>Wydatki majatkowe (inwestycyjne)</t>
  </si>
  <si>
    <t>Zakup usług pozostałych</t>
  </si>
  <si>
    <t>4300</t>
  </si>
  <si>
    <t>Różne wydatki na rzecz osób fizycznych</t>
  </si>
  <si>
    <t>3030</t>
  </si>
  <si>
    <t>Dodatk. Wynagr. Roczne</t>
  </si>
  <si>
    <t>4040</t>
  </si>
  <si>
    <t>Składki na ubezp. Społeczne</t>
  </si>
  <si>
    <t>4110</t>
  </si>
  <si>
    <t>Składki na Fundusz Pracy</t>
  </si>
  <si>
    <t>4120</t>
  </si>
  <si>
    <t>Wynagrodzenia osobowe</t>
  </si>
  <si>
    <t>4010</t>
  </si>
  <si>
    <t>Dodatk.wynagr.roczne</t>
  </si>
  <si>
    <t>Składki na ubezp.społeczne</t>
  </si>
  <si>
    <t>Wynagrodzenie bezosobowe</t>
  </si>
  <si>
    <t>4170</t>
  </si>
  <si>
    <t>Odpisy na ZFŚS</t>
  </si>
  <si>
    <t>4440</t>
  </si>
  <si>
    <t>Podróże służbowe krajowe</t>
  </si>
  <si>
    <t>4410</t>
  </si>
  <si>
    <t>Materiały i wyposażenie</t>
  </si>
  <si>
    <t>4210</t>
  </si>
  <si>
    <t>Energia</t>
  </si>
  <si>
    <t>4260</t>
  </si>
  <si>
    <t>Zakup usług remontowych</t>
  </si>
  <si>
    <t>4270</t>
  </si>
  <si>
    <t>Podatek od nieruchomości</t>
  </si>
  <si>
    <t>4480</t>
  </si>
  <si>
    <t>Różne opłaty i składki</t>
  </si>
  <si>
    <t>4430</t>
  </si>
  <si>
    <t>Opłaty na rzecz budżetów j.s.t.</t>
  </si>
  <si>
    <t>4510</t>
  </si>
  <si>
    <t>Pozostałe podatki na rzecz budżetów j.s.t.</t>
  </si>
  <si>
    <t>4520</t>
  </si>
  <si>
    <t>Nagrody i wydatki osobowe nie zalicz.do wynagrodzeń</t>
  </si>
  <si>
    <t>3020</t>
  </si>
  <si>
    <t>Wydatki inwestycyjne j.b.</t>
  </si>
  <si>
    <t>6050</t>
  </si>
  <si>
    <t>6053</t>
  </si>
  <si>
    <t xml:space="preserve">Dotacje celowe przekazane gminie na zadania bieżace realizowane na podstawie porozumień między j.s.t. </t>
  </si>
  <si>
    <t>Zakup materiałów i wyposażenia</t>
  </si>
  <si>
    <t xml:space="preserve">Gospodarka mieszkaniowa </t>
  </si>
  <si>
    <t>710</t>
  </si>
  <si>
    <t>Prace geodezyjne i kartograficzne  /nieinwestycyjne/</t>
  </si>
  <si>
    <t>71013</t>
  </si>
  <si>
    <t>71014</t>
  </si>
  <si>
    <t>71015</t>
  </si>
  <si>
    <t>Wynagrodzenie prac.służby cywilnej</t>
  </si>
  <si>
    <t>4020</t>
  </si>
  <si>
    <t>Wydatki na zakupy inwestycyjne j.b.</t>
  </si>
  <si>
    <t>Wydatki na zakup i objęcie akcji oraz wniesienie wkładów do spółek prawa handlowego</t>
  </si>
  <si>
    <t>6010</t>
  </si>
  <si>
    <t>750</t>
  </si>
  <si>
    <t>75011</t>
  </si>
  <si>
    <t>Rady powiatów</t>
  </si>
  <si>
    <t>75019</t>
  </si>
  <si>
    <t>6060</t>
  </si>
  <si>
    <t>Starostwa Powiatowe</t>
  </si>
  <si>
    <t>75020</t>
  </si>
  <si>
    <t>4115</t>
  </si>
  <si>
    <t>4125</t>
  </si>
  <si>
    <t>Wpłaty na PFRON</t>
  </si>
  <si>
    <t>4140</t>
  </si>
  <si>
    <t>Wynagrodzenia bezosobowe</t>
  </si>
  <si>
    <t>4415</t>
  </si>
  <si>
    <t>4419</t>
  </si>
  <si>
    <t>4215</t>
  </si>
  <si>
    <t>4219</t>
  </si>
  <si>
    <t>Zakup usłu zdrowotnych</t>
  </si>
  <si>
    <t>4280</t>
  </si>
  <si>
    <t>4305</t>
  </si>
  <si>
    <t>4309</t>
  </si>
  <si>
    <t>Op;aty za usługi internetowe</t>
  </si>
  <si>
    <t>4350</t>
  </si>
  <si>
    <t>Odpiszy na zakładowy fundusz świadczeń socjalnych</t>
  </si>
  <si>
    <t>4500</t>
  </si>
  <si>
    <t>6065</t>
  </si>
  <si>
    <t>75045</t>
  </si>
  <si>
    <t>75095</t>
  </si>
  <si>
    <t>Bezpieczeństwo publ.     i ochrona p.poż.</t>
  </si>
  <si>
    <t>Rozbudowa i doposażenie do wymogów prawa oddziałów szpitalnych wraz z blokiem operacyjnym Szpitala SPZOZ w Mławie</t>
  </si>
  <si>
    <t>Podniesienie jakości usług medycznych</t>
  </si>
  <si>
    <t>Komendy powiatowe                            Państwowej Straży Pożarnej</t>
  </si>
  <si>
    <t>Wydatki osobowe niezaliczone do uposażeń wypłacane żołnierzom i funkcjonariuszom</t>
  </si>
  <si>
    <t>3070</t>
  </si>
  <si>
    <t>Uposażenia funkcjonariuszy</t>
  </si>
  <si>
    <t>Pozostałe należności funkcjonariuszy</t>
  </si>
  <si>
    <t>Nagrody roczne dla żołnierzy zawod.i nad.oraz funk.</t>
  </si>
  <si>
    <t>Równoważniki pieniężne i ekwiwalenty dla żołnierzy i funkcjonariuszy</t>
  </si>
  <si>
    <t>Zakup środków żywności</t>
  </si>
  <si>
    <t>Zakup leków, materiałów medycznych</t>
  </si>
  <si>
    <t>4230</t>
  </si>
  <si>
    <t>Zakup pomocy naukowych, dydatktycznych i książek</t>
  </si>
  <si>
    <t>4240</t>
  </si>
  <si>
    <t>Zakup enegrgii</t>
  </si>
  <si>
    <t>Zakup usług zdrowotnych</t>
  </si>
  <si>
    <t>Opłaty za usługi internetowe</t>
  </si>
  <si>
    <t>Obsługa długu publicznego</t>
  </si>
  <si>
    <t>757</t>
  </si>
  <si>
    <t>Obsługa papierów wartoścowych, kredytów i pożyczek j.s.t.</t>
  </si>
  <si>
    <t>75702</t>
  </si>
  <si>
    <t>Odsetki i dyskonto od krajowych skarbowych papierów wartościowych oraz pożyczek i kredytów</t>
  </si>
  <si>
    <t>8070</t>
  </si>
  <si>
    <t>Rozliczenia z tytułu poręczeń i gwarancji udzielonych przez Skarb Państwa lub jednostkę s.t.</t>
  </si>
  <si>
    <t>75704</t>
  </si>
  <si>
    <t>Wypłaty z tytułu gwarancji i poręczeń</t>
  </si>
  <si>
    <t>8020</t>
  </si>
  <si>
    <t>Rezerwy ogólne i celowe</t>
  </si>
  <si>
    <t>75818</t>
  </si>
  <si>
    <t xml:space="preserve">Rezerwy  </t>
  </si>
  <si>
    <t>4810</t>
  </si>
  <si>
    <t xml:space="preserve">Wynagrodzenia osobowe pracowników </t>
  </si>
  <si>
    <t>Dodatk.wynagrodzenie roczne</t>
  </si>
  <si>
    <t>Składki na ubezpieczenie społeczne</t>
  </si>
  <si>
    <t>4220</t>
  </si>
  <si>
    <t>Rozbudowa części budynku  Domu Dziecka w Kowalewie - planowane 2 kondygnacje po 180 m2 każda, w tym wykonanie: dwóch aneksów kuchennych, pomieszczenia do zajęć terapeutycznych i sportowych, gabinetu pielęgniarskiego, pokoju gścinnego,pokoju dla dzieci chorych, sal sypialnych wraz z łazienkami oraz wyposażenie nowopobudowanych pomieszczeń</t>
  </si>
  <si>
    <t>Osiągnięcie standardu obowiązujących podstawowych usług w tego typu placówkach</t>
  </si>
  <si>
    <t>Dom Dziecka w Kowalewie</t>
  </si>
  <si>
    <t>Starostwo Powiatowe w Mławie, Wydz. Edukacji i Zdrowia, Wydz. Infrastruktury</t>
  </si>
  <si>
    <t>budżet powiatu, dostępne źródła zewnętrzne, w tym RPO WM-Priorytet VII</t>
  </si>
  <si>
    <t>Zakup leków i materiałów medycznych</t>
  </si>
  <si>
    <t>Zakup pomocy naukowych, dydaktycznych i książek</t>
  </si>
  <si>
    <t>Zakup energii</t>
  </si>
  <si>
    <t>Gimnazja specjalne</t>
  </si>
  <si>
    <t>Zaku[p usług remontowych</t>
  </si>
  <si>
    <t>Odpisy na zakładowy fundusz świadczeń socjalnych</t>
  </si>
  <si>
    <t>Licea Ogólnokształcące</t>
  </si>
  <si>
    <t>Dot.podmiotowe z budżetu dla niepublicznej szkoły lub innej placówki oświatowo - wychowawczej</t>
  </si>
  <si>
    <t>Wydatki osobowe niezaliczane do wynagrodzeń</t>
  </si>
  <si>
    <t>4357</t>
  </si>
  <si>
    <t>Podróze służbowe zagraniczne</t>
  </si>
  <si>
    <t>4427</t>
  </si>
  <si>
    <t>4217</t>
  </si>
  <si>
    <t>4247</t>
  </si>
  <si>
    <t>4307</t>
  </si>
  <si>
    <t xml:space="preserve">Szkoły zawodowe </t>
  </si>
  <si>
    <t>Stypendia różne</t>
  </si>
  <si>
    <t>3250</t>
  </si>
  <si>
    <t xml:space="preserve">Szkoły zawodowe specjalne </t>
  </si>
  <si>
    <t>80134</t>
  </si>
  <si>
    <t>Ośrodki szkolenia, dokształcania i doskonalenia kadr /PODN/</t>
  </si>
  <si>
    <t>Komisje egzaminacyjne</t>
  </si>
  <si>
    <r>
      <t xml:space="preserve">Przebudowa dróg powiatowych na obszarach wiejskich i miejskich Powiatu Mławskiego mających strategiczne znaczenie dla rozwoju gospodarczego i stanowiących połaczenie z drogami wojewódzkimi i krajowymi                          </t>
    </r>
    <r>
      <rPr>
        <b/>
        <sz val="10"/>
        <rFont val="Arial CE"/>
        <family val="2"/>
      </rPr>
      <t xml:space="preserve">(2)  </t>
    </r>
    <r>
      <rPr>
        <sz val="8"/>
        <rFont val="Arial CE"/>
        <family val="2"/>
      </rPr>
      <t xml:space="preserve">                </t>
    </r>
  </si>
  <si>
    <r>
      <t xml:space="preserve">Odnowa nawierzchni i cześciowa przebudowa dróg powiatowych na obszarach wiejskich i miejskich Powiatu Mławskiego mających bardzo istotne znaczenie dla rozwoju rolnictwa i miejscowej ludności         </t>
    </r>
    <r>
      <rPr>
        <b/>
        <sz val="10"/>
        <rFont val="Arial CE"/>
        <family val="2"/>
      </rPr>
      <t xml:space="preserve">(1) </t>
    </r>
  </si>
  <si>
    <t>Dokształcanie i dosk.nauczycieli</t>
  </si>
  <si>
    <t>80195</t>
  </si>
  <si>
    <t>Szkolnictwo wyższe</t>
  </si>
  <si>
    <t>80309</t>
  </si>
  <si>
    <t>Stypendia i zasiłki dla studentów</t>
  </si>
  <si>
    <t>3218</t>
  </si>
  <si>
    <t>3219</t>
  </si>
  <si>
    <t>Dotacje celowe z budżetu na finansowanie lub dofinansowanie kosztów realizacji inwestycji i zakupów inwestycyjnych innych jednostek sektora finansów publicznych</t>
  </si>
  <si>
    <t>6220</t>
  </si>
  <si>
    <t>Ratownictwo medyczne</t>
  </si>
  <si>
    <t>Dotacje podmiotowe dla sp zoz</t>
  </si>
  <si>
    <t>2560</t>
  </si>
  <si>
    <t xml:space="preserve">Składki na ubezp.zdrowotne oraz świadczenia dla osób nie objętych obowiązkiem ubezpieczenia zdrowotnego </t>
  </si>
  <si>
    <t>Składki na ubezpieczenia zdrowotne</t>
  </si>
  <si>
    <t>4130</t>
  </si>
  <si>
    <t>Dotacja celowa z budżetu na finansowanie lub dofinansowanie zadań zleconych do realizacji stowarzyszeniom</t>
  </si>
  <si>
    <t>2820</t>
  </si>
  <si>
    <t>Dotacja celowa z budżetu na finansowanie lub dofinansowanie zadań zleconych do realizacji pozostałym jednostkom niezaliczanym do sektora fianansów publicznych</t>
  </si>
  <si>
    <t>2830</t>
  </si>
  <si>
    <t>Placówki opiekuńczo - wychowawcze /Dom Dziecka w Kowalewie/</t>
  </si>
  <si>
    <t>wynagrodzenia bezosobowe</t>
  </si>
  <si>
    <t>Świadczenia społeczne</t>
  </si>
  <si>
    <t>3110</t>
  </si>
  <si>
    <t>Wynagrodzenia osobowe pracowników</t>
  </si>
  <si>
    <t>Zakup materiałów i wyposazenia</t>
  </si>
  <si>
    <t>Ośrodki wsparcia  /ŚDPS/</t>
  </si>
  <si>
    <t>Jednostki specjalistycznego poradnictwa, mieszkania chronione i ośrodki interwencji kryzysowej</t>
  </si>
  <si>
    <t>85220</t>
  </si>
  <si>
    <t xml:space="preserve">Rodziny zastępcze </t>
  </si>
  <si>
    <t>Składki na ubez. Społeczne</t>
  </si>
  <si>
    <t>Skladki na fundusz pracy</t>
  </si>
  <si>
    <t>Zasiłki rodzinne, pielęgnacyjne i wychowawcze</t>
  </si>
  <si>
    <t>Zespoły do spraw orzekania                         o niepełnosprawności</t>
  </si>
  <si>
    <t>Podróze służbowe krajowe</t>
  </si>
  <si>
    <t>Państwowy Fundusz Rehabilitacji Osób Niepełnosprawnych</t>
  </si>
  <si>
    <t>Powiatowy Urząd Pracy</t>
  </si>
  <si>
    <t>3118</t>
  </si>
  <si>
    <t>4018</t>
  </si>
  <si>
    <t>4118</t>
  </si>
  <si>
    <t>4178</t>
  </si>
  <si>
    <t>Podatki i opłaty na rzecz budżetu państwa</t>
  </si>
  <si>
    <t>4218</t>
  </si>
  <si>
    <t>4288</t>
  </si>
  <si>
    <t>4308</t>
  </si>
  <si>
    <t>Specjalne ośrodki szkolno - wychowawcze</t>
  </si>
  <si>
    <t>Poradnie psychol.-pedagog. w tym poradnie specjalistyczne</t>
  </si>
  <si>
    <t>4990</t>
  </si>
  <si>
    <t>Internaty i bursy szkolne</t>
  </si>
  <si>
    <t>Bursa Szkolna</t>
  </si>
  <si>
    <t>Pomoc materialna dla uczniów</t>
  </si>
  <si>
    <t>Stypendia dla uczniów</t>
  </si>
  <si>
    <t>3240</t>
  </si>
  <si>
    <t>3248</t>
  </si>
  <si>
    <t>3249</t>
  </si>
  <si>
    <t>4250</t>
  </si>
  <si>
    <t>85495</t>
  </si>
  <si>
    <t>Odpisy na ZFŚS /PPP/</t>
  </si>
  <si>
    <t>samorządy gminne, Stowarzyszenie Gmin i Powiatów Nadwkrzańskich, Wojewódzki Fundusz Ochrony Środowiska i Gospodarki Wodnej, organizacje pozarządowe, Lokalna Organizacja Turystyczna Płn. Mazowsza</t>
  </si>
  <si>
    <t>RPO WM - Priorytet VI, budżet powiatu, budżety gmin, Wojewódzki Fundusz Ochrony Środowiska i Gospodarki Wodnej, Urząd Marszałkowski</t>
  </si>
  <si>
    <t>Budżet powiatu, dotacje, budżet gminy, RPO WM - Priorytet VI</t>
  </si>
  <si>
    <t xml:space="preserve">budżet powiatu,dostępne źródła zewnętrzne, w tym RPO WM - Priorytet VII, Fundusz Rozwoju Kultury Fizycznej, </t>
  </si>
  <si>
    <t>Powiatowy Osrodek Doskonalenia Nauczycieli</t>
  </si>
  <si>
    <t>budżet powiatu, dostępne źródła zewnętrzne, w tym RPO WM - Priorytet VII</t>
  </si>
  <si>
    <t>budżet powiatu, dostępne źródła zewnętrzne, w tym RPO WM - Priorytet II</t>
  </si>
  <si>
    <t>budżet powiatu, dostępne źródła zewnętrznew tym RPO WM - Priorytet VII</t>
  </si>
  <si>
    <t xml:space="preserve">budżet powiatu, dostępne źródła zewnętrzne, w tym RPO WM - Priorytet IV,      PO Infrastruktura i Środowisko - Priorytet IV </t>
  </si>
  <si>
    <t>Kultura i ochrona dziedzictwa narodowego</t>
  </si>
  <si>
    <t>921</t>
  </si>
  <si>
    <t>Domy i ośrodki kultury, świetlice i kluby</t>
  </si>
  <si>
    <t>92109</t>
  </si>
  <si>
    <t>Dotacja celowa z budżetu na finansowanie lub dofinansowanie zadań zleconych do realizacji stowarzuszeniom</t>
  </si>
  <si>
    <t>Muzea</t>
  </si>
  <si>
    <t>92118</t>
  </si>
  <si>
    <t>92195</t>
  </si>
  <si>
    <t>3040</t>
  </si>
  <si>
    <t>Obiekty sportowe</t>
  </si>
  <si>
    <t>92695</t>
  </si>
  <si>
    <t>Nagrody o charakterze szczególnym niezaliczone do wynagrodzeń</t>
  </si>
  <si>
    <t>Róźne rozliczenia</t>
  </si>
  <si>
    <t>Rezerwy/rezerwa ogólna/</t>
  </si>
  <si>
    <t>Rezrewy/rezerwa celowa-doskonalenie zawodowe nauczycieli/</t>
  </si>
  <si>
    <t>Rezerwy/rezerwa celowa -usamodzielnienia wychowanków/</t>
  </si>
  <si>
    <t>Rezerwy /rezerwa celowa- remonty w placówkach oświatowych/</t>
  </si>
  <si>
    <t>Rezerwy/regulacje płacowe w Starostwie Powiatowym/</t>
  </si>
  <si>
    <t>Reerwy /rezerwa celowa- zakup wyposażenia i remony w Starostwie Powiatowym/</t>
  </si>
  <si>
    <t>Ogółem wydatki</t>
  </si>
  <si>
    <t xml:space="preserve">       Jan Jerzy Wtulich</t>
  </si>
  <si>
    <t>Załącznik Nr  1 do Uchwały Rady</t>
  </si>
  <si>
    <t>Nr ........./....../2005 z dnia ................</t>
  </si>
  <si>
    <t>Wieloletni Plan Inwestycyjno-Remontowy Powiatu Mławskiego na lata 2004-2006</t>
  </si>
  <si>
    <t>Zadania i projekty na lata 2004-2006</t>
  </si>
  <si>
    <t>Nazwa</t>
  </si>
  <si>
    <t>Krótki opis</t>
  </si>
  <si>
    <t>Oczekiwane rezultaty</t>
  </si>
  <si>
    <t>Odpowie-dzialność</t>
  </si>
  <si>
    <t>Partnerzy</t>
  </si>
  <si>
    <t>Źródło finansowania</t>
  </si>
  <si>
    <t>Harmonogram finansowy w tys. zł.</t>
  </si>
  <si>
    <t>Dział klasyfikacji budżetowej - wydatki</t>
  </si>
  <si>
    <t>Rok 2004</t>
  </si>
  <si>
    <t>Rok 2005</t>
  </si>
  <si>
    <t>Rok 2006</t>
  </si>
  <si>
    <t>Razem</t>
  </si>
  <si>
    <t>Plan</t>
  </si>
  <si>
    <t>Wykonanie</t>
  </si>
  <si>
    <t>Wymiana stolarki okiennej i drzwiowej wraz z przebudową kotłowni w ZS nr 3 w Mławie</t>
  </si>
  <si>
    <t>zgodne</t>
  </si>
  <si>
    <t>1.Poprawa warunków pracy i nauki w w szkole ZS nr 3   2.Oszczedność kosztów ogrzewania</t>
  </si>
  <si>
    <t>Starostwo Powiatowe w Mławie, Wydział Edukacji i Zdrowia, Wydział Infrastruktury</t>
  </si>
  <si>
    <t>budżet Powiatu</t>
  </si>
  <si>
    <t>w tym:</t>
  </si>
  <si>
    <t>x</t>
  </si>
  <si>
    <t xml:space="preserve"> -śr.własne</t>
  </si>
  <si>
    <t xml:space="preserve"> -pożyczka WFOŚ</t>
  </si>
  <si>
    <t>budzet państwa</t>
  </si>
  <si>
    <t>środki prywatne</t>
  </si>
  <si>
    <t>środki UE</t>
  </si>
  <si>
    <t>inne-budżety gmin</t>
  </si>
  <si>
    <t>Wymiana stolarki okiennej w ZS nr 1 w Mławie</t>
  </si>
  <si>
    <t>1.Poprawa warunków pracy i nauki w w szkole ZS nr 1   2.Oszczędność kosztów ogrzewania</t>
  </si>
  <si>
    <t>Przebudowa                      ul. Granicznej w Mławie   na odcinku od ul. Piłsudskiego do ul. Kościelnej</t>
  </si>
  <si>
    <t>Wymiana stolarki okiennej w I LO im. Wyspiańskiego w Mławie</t>
  </si>
  <si>
    <t>1.Poprawa warunków pracy i nauki w w szkole I LO  2.Oszczedność kosztów ogrzewania</t>
  </si>
  <si>
    <t>Remont pokryć dachowych ZS nr 3</t>
  </si>
  <si>
    <t>1.Poprawa warunków pracy i nauki w w szkole ZS nr 3   2.Oszczedność kosztów ogrzewania  3.Obniżka kosztów utrzymania i ekploatacji budynków ZS nr 3</t>
  </si>
  <si>
    <t xml:space="preserve"> -pożyczka</t>
  </si>
  <si>
    <t>Remont pokryć dachowych ZS nr 1</t>
  </si>
  <si>
    <t>1.Poprawa warunków pracy i nauki w w szkole ZS nr 1   2.Oszczedność kosztów ogrzewania  3.Obniżka kosztów utrzymania i ekploatacji budynków ZS nr 1</t>
  </si>
  <si>
    <t>budżet państwa</t>
  </si>
  <si>
    <t>Zakup komputera dla Zespołu Szkół nr 1</t>
  </si>
  <si>
    <t>Poprawa funkcjonowania jednostki organizacyjnej</t>
  </si>
  <si>
    <t>Zespół Szkół nr 1</t>
  </si>
  <si>
    <t>Zakup komputera dla Bursy Szkolnej</t>
  </si>
  <si>
    <t>Zakup serwera dla Starostwa Powiatowego w Mławie</t>
  </si>
  <si>
    <t>Poprawa funkcjonowania Starostwa Powiatowego</t>
  </si>
  <si>
    <t>Starostwo Powiatowe w Mławie, Wydział Organizacyjny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</si>
</sst>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 ;\-0\ "/>
    <numFmt numFmtId="165" formatCode="#,##0;[Red]#,##0"/>
    <numFmt numFmtId="166" formatCode="0.0"/>
    <numFmt numFmtId="167" formatCode="#,##0.0"/>
    <numFmt numFmtId="168" formatCode="mm/dd/yy"/>
  </numFmts>
  <fonts count="38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i/>
      <sz val="9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name val="Arial CE"/>
      <family val="2"/>
    </font>
    <font>
      <b/>
      <sz val="10"/>
      <name val="Arial CE"/>
      <family val="0"/>
    </font>
    <font>
      <sz val="11"/>
      <name val="Arial CE"/>
      <family val="0"/>
    </font>
    <font>
      <sz val="9"/>
      <color indexed="8"/>
      <name val="Arial CE"/>
      <family val="2"/>
    </font>
    <font>
      <b/>
      <sz val="9"/>
      <color indexed="12"/>
      <name val="Arial CE"/>
      <family val="2"/>
    </font>
    <font>
      <b/>
      <sz val="9"/>
      <name val="Arial"/>
      <family val="2"/>
    </font>
    <font>
      <b/>
      <sz val="9"/>
      <color indexed="39"/>
      <name val="Arial CE"/>
      <family val="0"/>
    </font>
    <font>
      <sz val="9"/>
      <name val="Arial"/>
      <family val="0"/>
    </font>
    <font>
      <b/>
      <sz val="9"/>
      <color indexed="14"/>
      <name val="Arial CE"/>
      <family val="2"/>
    </font>
    <font>
      <sz val="12"/>
      <name val="Arial CE"/>
      <family val="0"/>
    </font>
    <font>
      <b/>
      <i/>
      <sz val="12"/>
      <name val="Arial CE"/>
      <family val="0"/>
    </font>
    <font>
      <b/>
      <sz val="13"/>
      <name val="Arial CE"/>
      <family val="0"/>
    </font>
    <font>
      <b/>
      <i/>
      <sz val="11"/>
      <name val="Arial CE"/>
      <family val="0"/>
    </font>
    <font>
      <i/>
      <sz val="12"/>
      <name val="Arial CE"/>
      <family val="0"/>
    </font>
    <font>
      <i/>
      <sz val="10"/>
      <name val="Arial CE"/>
      <family val="0"/>
    </font>
    <font>
      <b/>
      <i/>
      <sz val="14"/>
      <name val="Arial CE"/>
      <family val="2"/>
    </font>
    <font>
      <u val="single"/>
      <sz val="10"/>
      <name val="Arial CE"/>
      <family val="0"/>
    </font>
    <font>
      <b/>
      <sz val="9"/>
      <color indexed="10"/>
      <name val="Arial CE"/>
      <family val="2"/>
    </font>
    <font>
      <sz val="9"/>
      <color indexed="12"/>
      <name val="Arial CE"/>
      <family val="2"/>
    </font>
    <font>
      <sz val="8"/>
      <name val="Arial CE"/>
      <family val="2"/>
    </font>
    <font>
      <sz val="8"/>
      <name val="Arial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0"/>
      <color indexed="8"/>
      <name val="Arial CE"/>
      <family val="0"/>
    </font>
    <font>
      <b/>
      <i/>
      <u val="single"/>
      <sz val="10"/>
      <color indexed="8"/>
      <name val="Arial CE"/>
      <family val="0"/>
    </font>
    <font>
      <b/>
      <sz val="8"/>
      <name val="Arial CE"/>
      <family val="2"/>
    </font>
    <font>
      <sz val="7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8"/>
      </bottom>
    </border>
    <border>
      <left style="medium"/>
      <right>
        <color indexed="63"/>
      </right>
      <top>
        <color indexed="63"/>
      </top>
      <bottom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 style="medium"/>
      <right>
        <color indexed="63"/>
      </right>
      <top>
        <color indexed="8"/>
      </top>
      <bottom style="thin">
        <color indexed="8"/>
      </bottom>
    </border>
    <border>
      <left style="medium"/>
      <right style="medium"/>
      <top>
        <color indexed="8"/>
      </top>
      <bottom>
        <color indexed="63"/>
      </bottom>
    </border>
    <border>
      <left style="medium"/>
      <right>
        <color indexed="63"/>
      </right>
      <top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8"/>
      </top>
      <bottom>
        <color indexed="63"/>
      </bottom>
    </border>
    <border>
      <left>
        <color indexed="63"/>
      </left>
      <right style="medium"/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1" fillId="0" borderId="3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" xfId="0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 wrapText="1"/>
    </xf>
    <xf numFmtId="3" fontId="1" fillId="0" borderId="3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 wrapText="1"/>
    </xf>
    <xf numFmtId="3" fontId="1" fillId="0" borderId="9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3" fontId="1" fillId="0" borderId="8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 wrapText="1"/>
    </xf>
    <xf numFmtId="3" fontId="1" fillId="0" borderId="7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3" fontId="1" fillId="0" borderId="7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/>
    </xf>
    <xf numFmtId="3" fontId="1" fillId="0" borderId="9" xfId="0" applyNumberFormat="1" applyFont="1" applyFill="1" applyBorder="1" applyAlignment="1">
      <alignment horizontal="center"/>
    </xf>
    <xf numFmtId="3" fontId="1" fillId="0" borderId="8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 wrapText="1"/>
    </xf>
    <xf numFmtId="3" fontId="1" fillId="0" borderId="4" xfId="0" applyNumberFormat="1" applyFont="1" applyFill="1" applyBorder="1" applyAlignment="1">
      <alignment horizontal="center" wrapText="1"/>
    </xf>
    <xf numFmtId="3" fontId="1" fillId="0" borderId="6" xfId="0" applyNumberFormat="1" applyFont="1" applyFill="1" applyBorder="1" applyAlignment="1">
      <alignment horizontal="center" wrapText="1"/>
    </xf>
    <xf numFmtId="3" fontId="1" fillId="0" borderId="2" xfId="0" applyNumberFormat="1" applyFont="1" applyFill="1" applyBorder="1" applyAlignment="1">
      <alignment horizontal="center" wrapText="1"/>
    </xf>
    <xf numFmtId="3" fontId="1" fillId="0" borderId="2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 wrapText="1"/>
    </xf>
    <xf numFmtId="3" fontId="1" fillId="0" borderId="5" xfId="0" applyNumberFormat="1" applyFont="1" applyFill="1" applyBorder="1" applyAlignment="1">
      <alignment horizontal="center" wrapText="1"/>
    </xf>
    <xf numFmtId="3" fontId="1" fillId="0" borderId="14" xfId="0" applyNumberFormat="1" applyFont="1" applyFill="1" applyBorder="1" applyAlignment="1">
      <alignment horizontal="center" wrapText="1"/>
    </xf>
    <xf numFmtId="3" fontId="2" fillId="0" borderId="6" xfId="0" applyNumberFormat="1" applyFont="1" applyFill="1" applyBorder="1" applyAlignment="1">
      <alignment horizontal="center" wrapText="1"/>
    </xf>
    <xf numFmtId="3" fontId="1" fillId="0" borderId="14" xfId="0" applyNumberFormat="1" applyFont="1" applyFill="1" applyBorder="1" applyAlignment="1">
      <alignment horizontal="center"/>
    </xf>
    <xf numFmtId="3" fontId="2" fillId="0" borderId="8" xfId="0" applyNumberFormat="1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49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 wrapText="1"/>
    </xf>
    <xf numFmtId="49" fontId="2" fillId="0" borderId="8" xfId="0" applyNumberFormat="1" applyFont="1" applyBorder="1" applyAlignment="1">
      <alignment horizontal="center" wrapText="1"/>
    </xf>
    <xf numFmtId="49" fontId="2" fillId="0" borderId="9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13" xfId="0" applyFont="1" applyBorder="1" applyAlignment="1">
      <alignment wrapText="1"/>
    </xf>
    <xf numFmtId="49" fontId="2" fillId="0" borderId="11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 wrapText="1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0" fontId="1" fillId="0" borderId="7" xfId="0" applyFont="1" applyBorder="1" applyAlignment="1">
      <alignment wrapText="1"/>
    </xf>
    <xf numFmtId="0" fontId="1" fillId="0" borderId="7" xfId="0" applyFont="1" applyBorder="1" applyAlignment="1">
      <alignment horizontal="left" wrapText="1"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vertical="center"/>
    </xf>
    <xf numFmtId="49" fontId="1" fillId="0" borderId="9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49" fontId="3" fillId="0" borderId="9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49" fontId="8" fillId="0" borderId="17" xfId="0" applyNumberFormat="1" applyFont="1" applyBorder="1" applyAlignment="1">
      <alignment horizontal="center" vertical="center"/>
    </xf>
    <xf numFmtId="3" fontId="0" fillId="0" borderId="9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wrapText="1"/>
    </xf>
    <xf numFmtId="3" fontId="2" fillId="0" borderId="7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164" fontId="1" fillId="0" borderId="25" xfId="0" applyNumberFormat="1" applyFont="1" applyFill="1" applyBorder="1" applyAlignment="1" applyProtection="1">
      <alignment horizontal="center"/>
      <protection/>
    </xf>
    <xf numFmtId="0" fontId="1" fillId="0" borderId="26" xfId="0" applyFont="1" applyBorder="1" applyAlignment="1">
      <alignment horizontal="center" vertical="center"/>
    </xf>
    <xf numFmtId="0" fontId="12" fillId="0" borderId="19" xfId="0" applyFont="1" applyFill="1" applyBorder="1" applyAlignment="1">
      <alignment horizontal="left" vertical="center" wrapText="1"/>
    </xf>
    <xf numFmtId="4" fontId="13" fillId="0" borderId="27" xfId="0" applyNumberFormat="1" applyFont="1" applyFill="1" applyBorder="1" applyAlignment="1">
      <alignment horizontal="center"/>
    </xf>
    <xf numFmtId="4" fontId="13" fillId="0" borderId="28" xfId="0" applyNumberFormat="1" applyFont="1" applyFill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4" fillId="0" borderId="30" xfId="0" applyFont="1" applyFill="1" applyBorder="1" applyAlignment="1">
      <alignment vertical="center" wrapText="1"/>
    </xf>
    <xf numFmtId="4" fontId="1" fillId="0" borderId="31" xfId="0" applyNumberFormat="1" applyFont="1" applyFill="1" applyBorder="1" applyAlignment="1">
      <alignment horizontal="center"/>
    </xf>
    <xf numFmtId="4" fontId="1" fillId="0" borderId="32" xfId="0" applyNumberFormat="1" applyFont="1" applyFill="1" applyBorder="1" applyAlignment="1">
      <alignment horizontal="center"/>
    </xf>
    <xf numFmtId="0" fontId="12" fillId="0" borderId="30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vertical="center" wrapText="1"/>
    </xf>
    <xf numFmtId="4" fontId="15" fillId="0" borderId="31" xfId="0" applyNumberFormat="1" applyFont="1" applyFill="1" applyBorder="1" applyAlignment="1">
      <alignment horizontal="center"/>
    </xf>
    <xf numFmtId="0" fontId="16" fillId="0" borderId="30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/>
    </xf>
    <xf numFmtId="0" fontId="14" fillId="0" borderId="30" xfId="0" applyFont="1" applyFill="1" applyBorder="1" applyAlignment="1">
      <alignment horizontal="left" vertical="center" wrapText="1"/>
    </xf>
    <xf numFmtId="0" fontId="1" fillId="0" borderId="33" xfId="0" applyFont="1" applyBorder="1" applyAlignment="1">
      <alignment horizontal="center" vertical="center"/>
    </xf>
    <xf numFmtId="0" fontId="14" fillId="0" borderId="34" xfId="0" applyFont="1" applyFill="1" applyBorder="1" applyAlignment="1">
      <alignment horizontal="left" vertical="center" wrapText="1"/>
    </xf>
    <xf numFmtId="4" fontId="1" fillId="0" borderId="35" xfId="0" applyNumberFormat="1" applyFont="1" applyFill="1" applyBorder="1" applyAlignment="1">
      <alignment horizontal="center"/>
    </xf>
    <xf numFmtId="4" fontId="1" fillId="0" borderId="36" xfId="0" applyNumberFormat="1" applyFont="1" applyFill="1" applyBorder="1" applyAlignment="1">
      <alignment horizontal="center"/>
    </xf>
    <xf numFmtId="0" fontId="1" fillId="0" borderId="37" xfId="0" applyFont="1" applyBorder="1" applyAlignment="1">
      <alignment wrapText="1"/>
    </xf>
    <xf numFmtId="0" fontId="1" fillId="0" borderId="38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9" fillId="0" borderId="23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3" fontId="9" fillId="0" borderId="17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49" fontId="18" fillId="0" borderId="23" xfId="0" applyNumberFormat="1" applyFont="1" applyFill="1" applyBorder="1" applyAlignment="1">
      <alignment/>
    </xf>
    <xf numFmtId="49" fontId="18" fillId="0" borderId="25" xfId="0" applyNumberFormat="1" applyFont="1" applyFill="1" applyBorder="1" applyAlignment="1">
      <alignment horizontal="center"/>
    </xf>
    <xf numFmtId="49" fontId="4" fillId="0" borderId="39" xfId="0" applyNumberFormat="1" applyFont="1" applyFill="1" applyBorder="1" applyAlignment="1">
      <alignment/>
    </xf>
    <xf numFmtId="49" fontId="4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 horizontal="right"/>
    </xf>
    <xf numFmtId="49" fontId="4" fillId="0" borderId="23" xfId="0" applyNumberFormat="1" applyFont="1" applyFill="1" applyBorder="1" applyAlignment="1">
      <alignment horizontal="left" wrapText="1"/>
    </xf>
    <xf numFmtId="49" fontId="4" fillId="0" borderId="39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right"/>
    </xf>
    <xf numFmtId="3" fontId="10" fillId="0" borderId="14" xfId="0" applyNumberFormat="1" applyFont="1" applyFill="1" applyBorder="1" applyAlignment="1">
      <alignment horizontal="right"/>
    </xf>
    <xf numFmtId="3" fontId="10" fillId="0" borderId="17" xfId="0" applyNumberFormat="1" applyFont="1" applyFill="1" applyBorder="1" applyAlignment="1">
      <alignment horizontal="right"/>
    </xf>
    <xf numFmtId="49" fontId="0" fillId="0" borderId="40" xfId="0" applyNumberFormat="1" applyFont="1" applyFill="1" applyBorder="1" applyAlignment="1">
      <alignment horizontal="left"/>
    </xf>
    <xf numFmtId="49" fontId="0" fillId="0" borderId="41" xfId="0" applyNumberFormat="1" applyFont="1" applyFill="1" applyBorder="1" applyAlignment="1">
      <alignment horizontal="left"/>
    </xf>
    <xf numFmtId="49" fontId="0" fillId="0" borderId="42" xfId="0" applyNumberFormat="1" applyFont="1" applyFill="1" applyBorder="1" applyAlignment="1">
      <alignment horizontal="left"/>
    </xf>
    <xf numFmtId="49" fontId="0" fillId="0" borderId="3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3" xfId="0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49" fontId="4" fillId="0" borderId="23" xfId="0" applyNumberFormat="1" applyFont="1" applyFill="1" applyBorder="1" applyAlignment="1">
      <alignment horizontal="left"/>
    </xf>
    <xf numFmtId="49" fontId="10" fillId="0" borderId="1" xfId="0" applyNumberFormat="1" applyFont="1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left"/>
    </xf>
    <xf numFmtId="49" fontId="0" fillId="0" borderId="27" xfId="0" applyNumberFormat="1" applyFont="1" applyFill="1" applyBorder="1" applyAlignment="1">
      <alignment horizontal="left"/>
    </xf>
    <xf numFmtId="49" fontId="0" fillId="0" borderId="37" xfId="0" applyNumberFormat="1" applyFont="1" applyFill="1" applyBorder="1" applyAlignment="1">
      <alignment horizontal="left"/>
    </xf>
    <xf numFmtId="49" fontId="0" fillId="0" borderId="7" xfId="0" applyNumberFormat="1" applyFont="1" applyFill="1" applyBorder="1" applyAlignment="1">
      <alignment horizontal="center"/>
    </xf>
    <xf numFmtId="3" fontId="0" fillId="0" borderId="7" xfId="0" applyNumberFormat="1" applyFont="1" applyFill="1" applyBorder="1" applyAlignment="1">
      <alignment horizontal="right"/>
    </xf>
    <xf numFmtId="3" fontId="0" fillId="0" borderId="5" xfId="0" applyNumberFormat="1" applyFont="1" applyFill="1" applyBorder="1" applyAlignment="1">
      <alignment horizontal="right"/>
    </xf>
    <xf numFmtId="0" fontId="0" fillId="0" borderId="7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3" fontId="0" fillId="0" borderId="43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49" fontId="0" fillId="0" borderId="22" xfId="0" applyNumberFormat="1" applyFont="1" applyFill="1" applyBorder="1" applyAlignment="1">
      <alignment horizontal="left"/>
    </xf>
    <xf numFmtId="49" fontId="0" fillId="0" borderId="9" xfId="0" applyNumberFormat="1" applyFont="1" applyFill="1" applyBorder="1" applyAlignment="1">
      <alignment horizontal="center"/>
    </xf>
    <xf numFmtId="3" fontId="0" fillId="0" borderId="9" xfId="0" applyNumberFormat="1" applyFont="1" applyFill="1" applyBorder="1" applyAlignment="1">
      <alignment horizontal="right"/>
    </xf>
    <xf numFmtId="3" fontId="0" fillId="0" borderId="4" xfId="0" applyNumberFormat="1" applyFont="1" applyFill="1" applyBorder="1" applyAlignment="1">
      <alignment horizontal="right"/>
    </xf>
    <xf numFmtId="0" fontId="0" fillId="0" borderId="9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9" xfId="0" applyNumberFormat="1" applyFont="1" applyFill="1" applyBorder="1" applyAlignment="1">
      <alignment/>
    </xf>
    <xf numFmtId="49" fontId="0" fillId="0" borderId="29" xfId="0" applyNumberFormat="1" applyFont="1" applyFill="1" applyBorder="1" applyAlignment="1">
      <alignment horizontal="left"/>
    </xf>
    <xf numFmtId="49" fontId="0" fillId="0" borderId="31" xfId="0" applyNumberFormat="1" applyFont="1" applyFill="1" applyBorder="1" applyAlignment="1">
      <alignment horizontal="left"/>
    </xf>
    <xf numFmtId="49" fontId="0" fillId="0" borderId="44" xfId="0" applyNumberFormat="1" applyFont="1" applyFill="1" applyBorder="1" applyAlignment="1">
      <alignment horizontal="left"/>
    </xf>
    <xf numFmtId="49" fontId="0" fillId="0" borderId="8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3" fontId="0" fillId="0" borderId="8" xfId="0" applyNumberFormat="1" applyFont="1" applyFill="1" applyBorder="1" applyAlignment="1">
      <alignment/>
    </xf>
    <xf numFmtId="49" fontId="0" fillId="0" borderId="46" xfId="0" applyNumberFormat="1" applyFont="1" applyFill="1" applyBorder="1" applyAlignment="1">
      <alignment horizontal="left"/>
    </xf>
    <xf numFmtId="49" fontId="0" fillId="0" borderId="47" xfId="0" applyNumberFormat="1" applyFont="1" applyFill="1" applyBorder="1" applyAlignment="1">
      <alignment horizontal="left"/>
    </xf>
    <xf numFmtId="49" fontId="0" fillId="0" borderId="38" xfId="0" applyNumberFormat="1" applyFont="1" applyFill="1" applyBorder="1" applyAlignment="1">
      <alignment horizontal="left"/>
    </xf>
    <xf numFmtId="0" fontId="0" fillId="0" borderId="4" xfId="0" applyFont="1" applyFill="1" applyBorder="1" applyAlignment="1">
      <alignment horizontal="right"/>
    </xf>
    <xf numFmtId="49" fontId="4" fillId="0" borderId="25" xfId="0" applyNumberFormat="1" applyFont="1" applyFill="1" applyBorder="1" applyAlignment="1">
      <alignment horizontal="center"/>
    </xf>
    <xf numFmtId="49" fontId="9" fillId="0" borderId="39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12" xfId="0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/>
    </xf>
    <xf numFmtId="3" fontId="0" fillId="0" borderId="48" xfId="0" applyNumberFormat="1" applyFont="1" applyFill="1" applyBorder="1" applyAlignment="1">
      <alignment horizontal="right"/>
    </xf>
    <xf numFmtId="3" fontId="0" fillId="0" borderId="8" xfId="0" applyNumberFormat="1" applyFont="1" applyFill="1" applyBorder="1" applyAlignment="1">
      <alignment horizontal="right"/>
    </xf>
    <xf numFmtId="3" fontId="0" fillId="0" borderId="6" xfId="0" applyNumberFormat="1" applyFont="1" applyFill="1" applyBorder="1" applyAlignment="1">
      <alignment horizontal="right"/>
    </xf>
    <xf numFmtId="3" fontId="0" fillId="0" borderId="8" xfId="0" applyFont="1" applyFill="1" applyBorder="1" applyAlignment="1">
      <alignment horizontal="right"/>
    </xf>
    <xf numFmtId="165" fontId="0" fillId="0" borderId="6" xfId="0" applyNumberFormat="1" applyFont="1" applyFill="1" applyBorder="1" applyAlignment="1">
      <alignment/>
    </xf>
    <xf numFmtId="3" fontId="0" fillId="0" borderId="45" xfId="0" applyNumberFormat="1" applyFont="1" applyFill="1" applyBorder="1" applyAlignment="1">
      <alignment horizontal="right"/>
    </xf>
    <xf numFmtId="3" fontId="0" fillId="0" borderId="49" xfId="0" applyFont="1" applyFill="1" applyBorder="1" applyAlignment="1">
      <alignment horizontal="right"/>
    </xf>
    <xf numFmtId="165" fontId="0" fillId="0" borderId="5" xfId="0" applyNumberFormat="1" applyFont="1" applyFill="1" applyBorder="1" applyAlignment="1">
      <alignment/>
    </xf>
    <xf numFmtId="3" fontId="0" fillId="0" borderId="50" xfId="0" applyNumberFormat="1" applyFont="1" applyFill="1" applyBorder="1" applyAlignment="1">
      <alignment horizontal="right"/>
    </xf>
    <xf numFmtId="3" fontId="0" fillId="0" borderId="51" xfId="0" applyFont="1" applyFill="1" applyBorder="1" applyAlignment="1">
      <alignment horizontal="right"/>
    </xf>
    <xf numFmtId="3" fontId="0" fillId="0" borderId="52" xfId="0" applyNumberFormat="1" applyFont="1" applyFill="1" applyBorder="1" applyAlignment="1">
      <alignment horizontal="right"/>
    </xf>
    <xf numFmtId="3" fontId="0" fillId="0" borderId="53" xfId="0" applyFont="1" applyFill="1" applyBorder="1" applyAlignment="1">
      <alignment horizontal="right"/>
    </xf>
    <xf numFmtId="3" fontId="0" fillId="0" borderId="54" xfId="0" applyNumberFormat="1" applyFont="1" applyFill="1" applyBorder="1" applyAlignment="1">
      <alignment horizontal="right"/>
    </xf>
    <xf numFmtId="49" fontId="0" fillId="0" borderId="44" xfId="0" applyFont="1" applyFill="1" applyBorder="1" applyAlignment="1">
      <alignment horizontal="left"/>
    </xf>
    <xf numFmtId="3" fontId="0" fillId="0" borderId="45" xfId="0" applyNumberFormat="1" applyFont="1" applyFill="1" applyBorder="1" applyAlignment="1">
      <alignment horizontal="right"/>
    </xf>
    <xf numFmtId="165" fontId="0" fillId="0" borderId="4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3" fontId="0" fillId="0" borderId="55" xfId="0" applyNumberFormat="1" applyFont="1" applyFill="1" applyBorder="1" applyAlignment="1">
      <alignment horizontal="right"/>
    </xf>
    <xf numFmtId="49" fontId="18" fillId="0" borderId="23" xfId="0" applyNumberFormat="1" applyFont="1" applyFill="1" applyBorder="1" applyAlignment="1">
      <alignment wrapText="1"/>
    </xf>
    <xf numFmtId="49" fontId="9" fillId="0" borderId="39" xfId="0" applyNumberFormat="1" applyFont="1" applyFill="1" applyBorder="1" applyAlignment="1">
      <alignment/>
    </xf>
    <xf numFmtId="49" fontId="9" fillId="0" borderId="1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/>
    </xf>
    <xf numFmtId="3" fontId="0" fillId="0" borderId="56" xfId="0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 horizontal="right"/>
    </xf>
    <xf numFmtId="49" fontId="4" fillId="0" borderId="23" xfId="0" applyNumberFormat="1" applyFont="1" applyFill="1" applyBorder="1" applyAlignment="1">
      <alignment wrapText="1"/>
    </xf>
    <xf numFmtId="3" fontId="4" fillId="0" borderId="16" xfId="0" applyNumberFormat="1" applyFont="1" applyFill="1" applyBorder="1" applyAlignment="1">
      <alignment horizontal="right"/>
    </xf>
    <xf numFmtId="49" fontId="0" fillId="0" borderId="1" xfId="0" applyNumberFormat="1" applyFont="1" applyFill="1" applyBorder="1" applyAlignment="1">
      <alignment/>
    </xf>
    <xf numFmtId="3" fontId="10" fillId="0" borderId="1" xfId="0" applyFont="1" applyFill="1" applyBorder="1" applyAlignment="1">
      <alignment horizontal="right"/>
    </xf>
    <xf numFmtId="3" fontId="10" fillId="0" borderId="14" xfId="0" applyFont="1" applyFill="1" applyBorder="1" applyAlignment="1">
      <alignment horizontal="right"/>
    </xf>
    <xf numFmtId="3" fontId="10" fillId="0" borderId="17" xfId="0" applyNumberFormat="1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 horizontal="right"/>
    </xf>
    <xf numFmtId="3" fontId="0" fillId="0" borderId="3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21" xfId="0" applyNumberFormat="1" applyFont="1" applyFill="1" applyBorder="1" applyAlignment="1">
      <alignment horizontal="right"/>
    </xf>
    <xf numFmtId="3" fontId="0" fillId="0" borderId="3" xfId="0" applyNumberFormat="1" applyFont="1" applyFill="1" applyBorder="1" applyAlignment="1">
      <alignment horizontal="right"/>
    </xf>
    <xf numFmtId="3" fontId="0" fillId="0" borderId="58" xfId="0" applyFont="1" applyFill="1" applyBorder="1" applyAlignment="1">
      <alignment horizontal="right"/>
    </xf>
    <xf numFmtId="3" fontId="0" fillId="0" borderId="56" xfId="0" applyNumberFormat="1" applyFont="1" applyFill="1" applyBorder="1" applyAlignment="1">
      <alignment horizontal="right"/>
    </xf>
    <xf numFmtId="3" fontId="0" fillId="0" borderId="59" xfId="0" applyFont="1" applyFill="1" applyBorder="1" applyAlignment="1">
      <alignment horizontal="right"/>
    </xf>
    <xf numFmtId="3" fontId="0" fillId="0" borderId="51" xfId="0" applyNumberFormat="1" applyFont="1" applyFill="1" applyBorder="1" applyAlignment="1">
      <alignment horizontal="right"/>
    </xf>
    <xf numFmtId="3" fontId="0" fillId="0" borderId="60" xfId="0" applyFont="1" applyFill="1" applyBorder="1" applyAlignment="1">
      <alignment horizontal="right"/>
    </xf>
    <xf numFmtId="0" fontId="0" fillId="0" borderId="61" xfId="0" applyFont="1" applyFill="1" applyBorder="1" applyAlignment="1">
      <alignment horizontal="right"/>
    </xf>
    <xf numFmtId="3" fontId="0" fillId="0" borderId="62" xfId="0" applyNumberFormat="1" applyFont="1" applyFill="1" applyBorder="1" applyAlignment="1">
      <alignment horizontal="right"/>
    </xf>
    <xf numFmtId="3" fontId="0" fillId="0" borderId="60" xfId="0" applyNumberFormat="1" applyFont="1" applyFill="1" applyBorder="1" applyAlignment="1">
      <alignment horizontal="right"/>
    </xf>
    <xf numFmtId="3" fontId="0" fillId="0" borderId="63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3" fontId="0" fillId="0" borderId="64" xfId="0" applyNumberFormat="1" applyFont="1" applyFill="1" applyBorder="1" applyAlignment="1">
      <alignment horizontal="right"/>
    </xf>
    <xf numFmtId="3" fontId="0" fillId="0" borderId="63" xfId="0" applyNumberFormat="1" applyFont="1" applyFill="1" applyBorder="1" applyAlignment="1">
      <alignment horizontal="right"/>
    </xf>
    <xf numFmtId="0" fontId="4" fillId="0" borderId="39" xfId="0" applyFont="1" applyFill="1" applyBorder="1" applyAlignment="1">
      <alignment horizontal="left"/>
    </xf>
    <xf numFmtId="3" fontId="17" fillId="0" borderId="1" xfId="0" applyNumberFormat="1" applyFont="1" applyFill="1" applyBorder="1" applyAlignment="1">
      <alignment horizontal="right"/>
    </xf>
    <xf numFmtId="3" fontId="17" fillId="0" borderId="17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3" fontId="0" fillId="0" borderId="0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49" fontId="18" fillId="0" borderId="23" xfId="0" applyNumberFormat="1" applyFont="1" applyFill="1" applyBorder="1" applyAlignment="1">
      <alignment horizontal="left" wrapText="1"/>
    </xf>
    <xf numFmtId="49" fontId="18" fillId="0" borderId="39" xfId="0" applyNumberFormat="1" applyFont="1" applyFill="1" applyBorder="1" applyAlignment="1">
      <alignment horizontal="center"/>
    </xf>
    <xf numFmtId="49" fontId="18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3" fontId="10" fillId="0" borderId="1" xfId="0" applyNumberFormat="1" applyFont="1" applyFill="1" applyBorder="1" applyAlignment="1">
      <alignment/>
    </xf>
    <xf numFmtId="3" fontId="10" fillId="0" borderId="14" xfId="0" applyNumberFormat="1" applyFont="1" applyFill="1" applyBorder="1" applyAlignment="1">
      <alignment/>
    </xf>
    <xf numFmtId="3" fontId="10" fillId="0" borderId="17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3" fontId="0" fillId="0" borderId="58" xfId="0" applyFont="1" applyFill="1" applyBorder="1" applyAlignment="1">
      <alignment/>
    </xf>
    <xf numFmtId="3" fontId="0" fillId="0" borderId="56" xfId="0" applyNumberFormat="1" applyFont="1" applyFill="1" applyBorder="1" applyAlignment="1">
      <alignment/>
    </xf>
    <xf numFmtId="3" fontId="0" fillId="0" borderId="6" xfId="0" applyNumberFormat="1" applyFont="1" applyFill="1" applyBorder="1" applyAlignment="1">
      <alignment/>
    </xf>
    <xf numFmtId="3" fontId="0" fillId="0" borderId="60" xfId="0" applyFont="1" applyFill="1" applyBorder="1" applyAlignment="1">
      <alignment/>
    </xf>
    <xf numFmtId="3" fontId="0" fillId="0" borderId="59" xfId="0" applyFont="1" applyFill="1" applyBorder="1" applyAlignment="1">
      <alignment/>
    </xf>
    <xf numFmtId="3" fontId="0" fillId="0" borderId="62" xfId="0" applyNumberFormat="1" applyFont="1" applyFill="1" applyBorder="1" applyAlignment="1">
      <alignment/>
    </xf>
    <xf numFmtId="3" fontId="0" fillId="0" borderId="51" xfId="0" applyNumberFormat="1" applyFont="1" applyFill="1" applyBorder="1" applyAlignment="1">
      <alignment/>
    </xf>
    <xf numFmtId="3" fontId="0" fillId="0" borderId="51" xfId="0" applyFont="1" applyFill="1" applyBorder="1" applyAlignment="1">
      <alignment/>
    </xf>
    <xf numFmtId="3" fontId="0" fillId="0" borderId="52" xfId="0" applyNumberFormat="1" applyFont="1" applyFill="1" applyBorder="1" applyAlignment="1">
      <alignment/>
    </xf>
    <xf numFmtId="3" fontId="0" fillId="0" borderId="53" xfId="0" applyFont="1" applyFill="1" applyBorder="1" applyAlignment="1">
      <alignment/>
    </xf>
    <xf numFmtId="3" fontId="0" fillId="0" borderId="54" xfId="0" applyNumberFormat="1" applyFont="1" applyFill="1" applyBorder="1" applyAlignment="1">
      <alignment/>
    </xf>
    <xf numFmtId="49" fontId="0" fillId="0" borderId="45" xfId="0" applyNumberFormat="1" applyFont="1" applyFill="1" applyBorder="1" applyAlignment="1">
      <alignment horizontal="left"/>
    </xf>
    <xf numFmtId="0" fontId="0" fillId="0" borderId="6" xfId="0" applyBorder="1" applyAlignment="1">
      <alignment horizontal="left"/>
    </xf>
    <xf numFmtId="3" fontId="0" fillId="0" borderId="4" xfId="0" applyNumberFormat="1" applyFont="1" applyFill="1" applyBorder="1" applyAlignment="1">
      <alignment/>
    </xf>
    <xf numFmtId="3" fontId="0" fillId="0" borderId="31" xfId="0" applyFont="1" applyFill="1" applyBorder="1" applyAlignment="1">
      <alignment/>
    </xf>
    <xf numFmtId="3" fontId="0" fillId="0" borderId="65" xfId="0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3" fontId="0" fillId="0" borderId="66" xfId="0" applyNumberFormat="1" applyFont="1" applyFill="1" applyBorder="1" applyAlignment="1">
      <alignment/>
    </xf>
    <xf numFmtId="0" fontId="0" fillId="0" borderId="9" xfId="0" applyFont="1" applyFill="1" applyBorder="1" applyAlignment="1">
      <alignment horizontal="center"/>
    </xf>
    <xf numFmtId="3" fontId="0" fillId="0" borderId="47" xfId="0" applyFont="1" applyFill="1" applyBorder="1" applyAlignment="1">
      <alignment/>
    </xf>
    <xf numFmtId="0" fontId="0" fillId="0" borderId="65" xfId="0" applyFont="1" applyFill="1" applyBorder="1" applyAlignment="1">
      <alignment/>
    </xf>
    <xf numFmtId="3" fontId="0" fillId="0" borderId="47" xfId="0" applyNumberFormat="1" applyFont="1" applyFill="1" applyBorder="1" applyAlignment="1">
      <alignment/>
    </xf>
    <xf numFmtId="3" fontId="10" fillId="0" borderId="1" xfId="0" applyFont="1" applyFill="1" applyBorder="1" applyAlignment="1">
      <alignment/>
    </xf>
    <xf numFmtId="3" fontId="10" fillId="0" borderId="14" xfId="0" applyFont="1" applyFill="1" applyBorder="1" applyAlignment="1">
      <alignment/>
    </xf>
    <xf numFmtId="3" fontId="10" fillId="0" borderId="17" xfId="0" applyNumberFormat="1" applyFont="1" applyFill="1" applyBorder="1" applyAlignment="1">
      <alignment/>
    </xf>
    <xf numFmtId="3" fontId="10" fillId="0" borderId="1" xfId="0" applyNumberFormat="1" applyFont="1" applyFill="1" applyBorder="1" applyAlignment="1">
      <alignment/>
    </xf>
    <xf numFmtId="3" fontId="0" fillId="0" borderId="56" xfId="0" applyFont="1" applyFill="1" applyBorder="1" applyAlignment="1">
      <alignment/>
    </xf>
    <xf numFmtId="3" fontId="0" fillId="0" borderId="57" xfId="0" applyNumberFormat="1" applyFont="1" applyFill="1" applyBorder="1" applyAlignment="1">
      <alignment/>
    </xf>
    <xf numFmtId="49" fontId="8" fillId="0" borderId="1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/>
    </xf>
    <xf numFmtId="3" fontId="0" fillId="0" borderId="67" xfId="0" applyFont="1" applyFill="1" applyBorder="1" applyAlignment="1">
      <alignment/>
    </xf>
    <xf numFmtId="3" fontId="0" fillId="0" borderId="11" xfId="0" applyFont="1" applyFill="1" applyBorder="1" applyAlignment="1">
      <alignment/>
    </xf>
    <xf numFmtId="3" fontId="0" fillId="0" borderId="67" xfId="0" applyNumberFormat="1" applyFont="1" applyFill="1" applyBorder="1" applyAlignment="1">
      <alignment/>
    </xf>
    <xf numFmtId="3" fontId="0" fillId="0" borderId="68" xfId="0" applyNumberFormat="1" applyFont="1" applyFill="1" applyBorder="1" applyAlignment="1">
      <alignment/>
    </xf>
    <xf numFmtId="3" fontId="0" fillId="0" borderId="61" xfId="0" applyFont="1" applyFill="1" applyBorder="1" applyAlignment="1">
      <alignment/>
    </xf>
    <xf numFmtId="3" fontId="0" fillId="0" borderId="8" xfId="0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58" xfId="0" applyNumberFormat="1" applyFont="1" applyFill="1" applyBorder="1" applyAlignment="1">
      <alignment/>
    </xf>
    <xf numFmtId="3" fontId="0" fillId="0" borderId="59" xfId="0" applyNumberFormat="1" applyFont="1" applyFill="1" applyBorder="1" applyAlignment="1">
      <alignment/>
    </xf>
    <xf numFmtId="3" fontId="0" fillId="0" borderId="9" xfId="0" applyFont="1" applyFill="1" applyBorder="1" applyAlignment="1">
      <alignment/>
    </xf>
    <xf numFmtId="3" fontId="0" fillId="0" borderId="65" xfId="0" applyNumberFormat="1" applyFon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3" fontId="0" fillId="0" borderId="6" xfId="0" applyFont="1" applyFill="1" applyBorder="1" applyAlignment="1">
      <alignment/>
    </xf>
    <xf numFmtId="3" fontId="0" fillId="0" borderId="6" xfId="0" applyNumberFormat="1" applyFont="1" applyFill="1" applyBorder="1" applyAlignment="1">
      <alignment/>
    </xf>
    <xf numFmtId="3" fontId="0" fillId="0" borderId="8" xfId="0" applyNumberFormat="1" applyFont="1" applyFill="1" applyBorder="1" applyAlignment="1">
      <alignment/>
    </xf>
    <xf numFmtId="49" fontId="0" fillId="0" borderId="4" xfId="0" applyNumberFormat="1" applyFont="1" applyFill="1" applyBorder="1" applyAlignment="1">
      <alignment horizontal="left"/>
    </xf>
    <xf numFmtId="3" fontId="0" fillId="0" borderId="6" xfId="0" applyFont="1" applyFill="1" applyBorder="1" applyAlignment="1">
      <alignment/>
    </xf>
    <xf numFmtId="3" fontId="0" fillId="0" borderId="8" xfId="0" applyFont="1" applyFill="1" applyBorder="1" applyAlignment="1">
      <alignment/>
    </xf>
    <xf numFmtId="49" fontId="0" fillId="0" borderId="13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/>
    </xf>
    <xf numFmtId="3" fontId="0" fillId="0" borderId="4" xfId="0" applyNumberFormat="1" applyFont="1" applyFill="1" applyBorder="1" applyAlignment="1" applyProtection="1">
      <alignment/>
      <protection/>
    </xf>
    <xf numFmtId="3" fontId="0" fillId="0" borderId="13" xfId="0" applyNumberFormat="1" applyFont="1" applyFill="1" applyBorder="1" applyAlignment="1" applyProtection="1">
      <alignment/>
      <protection/>
    </xf>
    <xf numFmtId="3" fontId="0" fillId="0" borderId="13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49" fontId="0" fillId="0" borderId="6" xfId="0" applyNumberFormat="1" applyFont="1" applyFill="1" applyBorder="1" applyAlignment="1">
      <alignment horizontal="center"/>
    </xf>
    <xf numFmtId="49" fontId="0" fillId="0" borderId="29" xfId="0" applyFont="1" applyFill="1" applyBorder="1" applyAlignment="1">
      <alignment horizontal="left"/>
    </xf>
    <xf numFmtId="49" fontId="0" fillId="0" borderId="31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49" fontId="17" fillId="0" borderId="1" xfId="0" applyNumberFormat="1" applyFont="1" applyFill="1" applyBorder="1" applyAlignment="1">
      <alignment horizontal="center"/>
    </xf>
    <xf numFmtId="3" fontId="17" fillId="0" borderId="5" xfId="0" applyNumberFormat="1" applyFont="1" applyFill="1" applyBorder="1" applyAlignment="1">
      <alignment/>
    </xf>
    <xf numFmtId="3" fontId="17" fillId="0" borderId="5" xfId="0" applyFont="1" applyFill="1" applyBorder="1" applyAlignment="1">
      <alignment/>
    </xf>
    <xf numFmtId="3" fontId="0" fillId="0" borderId="43" xfId="0" applyNumberFormat="1" applyFont="1" applyFill="1" applyBorder="1" applyAlignment="1">
      <alignment/>
    </xf>
    <xf numFmtId="3" fontId="17" fillId="0" borderId="7" xfId="0" applyNumberFormat="1" applyFont="1" applyFill="1" applyBorder="1" applyAlignment="1">
      <alignment/>
    </xf>
    <xf numFmtId="3" fontId="0" fillId="0" borderId="4" xfId="0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9" xfId="0" applyNumberFormat="1" applyFont="1" applyFill="1" applyBorder="1" applyAlignment="1">
      <alignment/>
    </xf>
    <xf numFmtId="49" fontId="17" fillId="0" borderId="1" xfId="0" applyNumberFormat="1" applyFont="1" applyFill="1" applyBorder="1" applyAlignment="1">
      <alignment/>
    </xf>
    <xf numFmtId="3" fontId="17" fillId="0" borderId="1" xfId="0" applyNumberFormat="1" applyFont="1" applyFill="1" applyBorder="1" applyAlignment="1">
      <alignment/>
    </xf>
    <xf numFmtId="3" fontId="17" fillId="0" borderId="14" xfId="0" applyNumberFormat="1" applyFont="1" applyFill="1" applyBorder="1" applyAlignment="1">
      <alignment/>
    </xf>
    <xf numFmtId="3" fontId="17" fillId="0" borderId="17" xfId="0" applyNumberFormat="1" applyFont="1" applyFill="1" applyBorder="1" applyAlignment="1">
      <alignment/>
    </xf>
    <xf numFmtId="49" fontId="0" fillId="0" borderId="40" xfId="0" applyNumberFormat="1" applyFont="1" applyFill="1" applyBorder="1" applyAlignment="1">
      <alignment horizontal="left" wrapText="1"/>
    </xf>
    <xf numFmtId="49" fontId="4" fillId="0" borderId="41" xfId="0" applyNumberFormat="1" applyFont="1" applyFill="1" applyBorder="1" applyAlignment="1">
      <alignment horizontal="left" wrapText="1"/>
    </xf>
    <xf numFmtId="49" fontId="4" fillId="0" borderId="42" xfId="0" applyNumberFormat="1" applyFont="1" applyFill="1" applyBorder="1" applyAlignment="1">
      <alignment horizontal="center"/>
    </xf>
    <xf numFmtId="49" fontId="0" fillId="0" borderId="31" xfId="0" applyNumberFormat="1" applyFont="1" applyFill="1" applyBorder="1" applyAlignment="1">
      <alignment/>
    </xf>
    <xf numFmtId="3" fontId="0" fillId="0" borderId="69" xfId="0" applyFont="1" applyFill="1" applyBorder="1" applyAlignment="1">
      <alignment/>
    </xf>
    <xf numFmtId="49" fontId="0" fillId="0" borderId="29" xfId="0" applyNumberFormat="1" applyFont="1" applyFill="1" applyBorder="1" applyAlignment="1">
      <alignment/>
    </xf>
    <xf numFmtId="49" fontId="0" fillId="0" borderId="44" xfId="0" applyNumberFormat="1" applyFont="1" applyFill="1" applyBorder="1" applyAlignment="1">
      <alignment/>
    </xf>
    <xf numFmtId="3" fontId="0" fillId="0" borderId="70" xfId="0" applyFont="1" applyFill="1" applyBorder="1" applyAlignment="1">
      <alignment/>
    </xf>
    <xf numFmtId="0" fontId="0" fillId="0" borderId="8" xfId="0" applyFont="1" applyFill="1" applyBorder="1" applyAlignment="1">
      <alignment horizontal="center"/>
    </xf>
    <xf numFmtId="3" fontId="0" fillId="0" borderId="66" xfId="0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3" fontId="0" fillId="0" borderId="71" xfId="0" applyFont="1" applyFill="1" applyBorder="1" applyAlignment="1">
      <alignment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3" fontId="17" fillId="0" borderId="58" xfId="0" applyFont="1" applyFill="1" applyBorder="1" applyAlignment="1">
      <alignment/>
    </xf>
    <xf numFmtId="3" fontId="17" fillId="0" borderId="56" xfId="0" applyNumberFormat="1" applyFont="1" applyFill="1" applyBorder="1" applyAlignment="1">
      <alignment/>
    </xf>
    <xf numFmtId="3" fontId="0" fillId="0" borderId="6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64" xfId="0" applyNumberFormat="1" applyFont="1" applyFill="1" applyBorder="1" applyAlignment="1">
      <alignment/>
    </xf>
    <xf numFmtId="3" fontId="0" fillId="0" borderId="63" xfId="0" applyNumberFormat="1" applyFont="1" applyFill="1" applyBorder="1" applyAlignment="1">
      <alignment/>
    </xf>
    <xf numFmtId="49" fontId="4" fillId="0" borderId="25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/>
    </xf>
    <xf numFmtId="3" fontId="4" fillId="0" borderId="1" xfId="0" applyFont="1" applyFill="1" applyBorder="1" applyAlignment="1">
      <alignment/>
    </xf>
    <xf numFmtId="3" fontId="4" fillId="0" borderId="14" xfId="0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49" fontId="10" fillId="0" borderId="1" xfId="0" applyNumberFormat="1" applyFont="1" applyFill="1" applyBorder="1" applyAlignment="1">
      <alignment/>
    </xf>
    <xf numFmtId="3" fontId="0" fillId="0" borderId="3" xfId="0" applyFont="1" applyFill="1" applyBorder="1" applyAlignment="1">
      <alignment/>
    </xf>
    <xf numFmtId="3" fontId="0" fillId="0" borderId="0" xfId="0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49" fontId="4" fillId="0" borderId="72" xfId="0" applyNumberFormat="1" applyFont="1" applyFill="1" applyBorder="1" applyAlignment="1">
      <alignment horizontal="left" wrapText="1"/>
    </xf>
    <xf numFmtId="49" fontId="4" fillId="0" borderId="73" xfId="0" applyNumberFormat="1" applyFont="1" applyFill="1" applyBorder="1" applyAlignment="1">
      <alignment horizontal="left" wrapText="1"/>
    </xf>
    <xf numFmtId="49" fontId="4" fillId="0" borderId="74" xfId="0" applyNumberFormat="1" applyFont="1" applyFill="1" applyBorder="1" applyAlignment="1">
      <alignment horizontal="left" wrapText="1"/>
    </xf>
    <xf numFmtId="49" fontId="4" fillId="0" borderId="12" xfId="0" applyNumberFormat="1" applyFont="1" applyFill="1" applyBorder="1" applyAlignment="1">
      <alignment horizontal="center"/>
    </xf>
    <xf numFmtId="3" fontId="4" fillId="0" borderId="75" xfId="0" applyNumberFormat="1" applyFont="1" applyFill="1" applyBorder="1" applyAlignment="1">
      <alignment/>
    </xf>
    <xf numFmtId="49" fontId="4" fillId="0" borderId="39" xfId="0" applyNumberFormat="1" applyFont="1" applyFill="1" applyBorder="1" applyAlignment="1">
      <alignment horizontal="left" wrapText="1"/>
    </xf>
    <xf numFmtId="3" fontId="0" fillId="0" borderId="1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3" fontId="0" fillId="0" borderId="10" xfId="0" applyFont="1" applyFill="1" applyBorder="1" applyAlignment="1">
      <alignment/>
    </xf>
    <xf numFmtId="3" fontId="0" fillId="0" borderId="1" xfId="0" applyFont="1" applyFill="1" applyBorder="1" applyAlignment="1">
      <alignment/>
    </xf>
    <xf numFmtId="49" fontId="4" fillId="0" borderId="23" xfId="0" applyNumberFormat="1" applyFont="1" applyFill="1" applyBorder="1" applyAlignment="1">
      <alignment/>
    </xf>
    <xf numFmtId="3" fontId="0" fillId="0" borderId="76" xfId="0" applyNumberFormat="1" applyFont="1" applyFill="1" applyBorder="1" applyAlignment="1" applyProtection="1">
      <alignment/>
      <protection/>
    </xf>
    <xf numFmtId="3" fontId="0" fillId="0" borderId="77" xfId="0" applyNumberFormat="1" applyFont="1" applyFill="1" applyBorder="1" applyAlignment="1" applyProtection="1">
      <alignment/>
      <protection/>
    </xf>
    <xf numFmtId="3" fontId="0" fillId="0" borderId="3" xfId="0" applyFont="1" applyFill="1" applyBorder="1" applyAlignment="1">
      <alignment/>
    </xf>
    <xf numFmtId="3" fontId="0" fillId="0" borderId="0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49" fontId="4" fillId="0" borderId="39" xfId="0" applyNumberFormat="1" applyFont="1" applyFill="1" applyBorder="1" applyAlignment="1">
      <alignment horizontal="left"/>
    </xf>
    <xf numFmtId="49" fontId="0" fillId="0" borderId="40" xfId="0" applyNumberFormat="1" applyFont="1" applyFill="1" applyBorder="1" applyAlignment="1">
      <alignment horizontal="left"/>
    </xf>
    <xf numFmtId="49" fontId="4" fillId="0" borderId="78" xfId="0" applyNumberFormat="1" applyFont="1" applyFill="1" applyBorder="1" applyAlignment="1">
      <alignment horizontal="left"/>
    </xf>
    <xf numFmtId="49" fontId="4" fillId="0" borderId="79" xfId="0" applyNumberFormat="1" applyFont="1" applyFill="1" applyBorder="1" applyAlignment="1">
      <alignment horizontal="left"/>
    </xf>
    <xf numFmtId="49" fontId="9" fillId="0" borderId="11" xfId="0" applyNumberFormat="1" applyFont="1" applyFill="1" applyBorder="1" applyAlignment="1">
      <alignment horizontal="center"/>
    </xf>
    <xf numFmtId="3" fontId="10" fillId="0" borderId="12" xfId="0" applyNumberFormat="1" applyFont="1" applyFill="1" applyBorder="1" applyAlignment="1">
      <alignment horizontal="right"/>
    </xf>
    <xf numFmtId="3" fontId="10" fillId="0" borderId="75" xfId="0" applyNumberFormat="1" applyFont="1" applyFill="1" applyBorder="1" applyAlignment="1">
      <alignment horizontal="right"/>
    </xf>
    <xf numFmtId="3" fontId="10" fillId="0" borderId="11" xfId="0" applyNumberFormat="1" applyFont="1" applyFill="1" applyBorder="1" applyAlignment="1">
      <alignment horizontal="right"/>
    </xf>
    <xf numFmtId="49" fontId="0" fillId="0" borderId="43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right"/>
    </xf>
    <xf numFmtId="3" fontId="0" fillId="0" borderId="68" xfId="0" applyNumberFormat="1" applyFont="1" applyFill="1" applyBorder="1" applyAlignment="1" applyProtection="1">
      <alignment horizontal="right"/>
      <protection/>
    </xf>
    <xf numFmtId="3" fontId="0" fillId="0" borderId="68" xfId="0" applyNumberFormat="1" applyFont="1" applyFill="1" applyBorder="1" applyAlignment="1">
      <alignment horizontal="right"/>
    </xf>
    <xf numFmtId="3" fontId="0" fillId="0" borderId="69" xfId="0" applyNumberFormat="1" applyFont="1" applyFill="1" applyBorder="1" applyAlignment="1">
      <alignment horizontal="right"/>
    </xf>
    <xf numFmtId="49" fontId="0" fillId="0" borderId="45" xfId="0" applyNumberFormat="1" applyFont="1" applyFill="1" applyBorder="1" applyAlignment="1">
      <alignment horizontal="center"/>
    </xf>
    <xf numFmtId="3" fontId="0" fillId="0" borderId="56" xfId="0" applyNumberFormat="1" applyFont="1" applyFill="1" applyBorder="1" applyAlignment="1" applyProtection="1">
      <alignment horizontal="right"/>
      <protection/>
    </xf>
    <xf numFmtId="49" fontId="0" fillId="0" borderId="29" xfId="0" applyFont="1" applyFill="1" applyBorder="1" applyAlignment="1">
      <alignment horizontal="left"/>
    </xf>
    <xf numFmtId="49" fontId="0" fillId="0" borderId="31" xfId="0" applyFont="1" applyFill="1" applyBorder="1" applyAlignment="1">
      <alignment horizontal="left"/>
    </xf>
    <xf numFmtId="49" fontId="0" fillId="0" borderId="44" xfId="0" applyFont="1" applyFill="1" applyBorder="1" applyAlignment="1">
      <alignment horizontal="left"/>
    </xf>
    <xf numFmtId="3" fontId="0" fillId="0" borderId="80" xfId="0" applyFont="1" applyFill="1" applyBorder="1" applyAlignment="1">
      <alignment horizontal="right"/>
    </xf>
    <xf numFmtId="49" fontId="0" fillId="0" borderId="22" xfId="0" applyNumberFormat="1" applyFont="1" applyFill="1" applyBorder="1" applyAlignment="1">
      <alignment horizontal="center"/>
    </xf>
    <xf numFmtId="3" fontId="0" fillId="0" borderId="81" xfId="0" applyNumberFormat="1" applyFont="1" applyFill="1" applyBorder="1" applyAlignment="1">
      <alignment horizontal="right"/>
    </xf>
    <xf numFmtId="3" fontId="0" fillId="0" borderId="13" xfId="0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3" fontId="0" fillId="0" borderId="8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3" fontId="0" fillId="0" borderId="68" xfId="0" applyFont="1" applyFill="1" applyBorder="1" applyAlignment="1">
      <alignment horizontal="right"/>
    </xf>
    <xf numFmtId="3" fontId="0" fillId="0" borderId="68" xfId="0" applyNumberFormat="1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/>
    </xf>
    <xf numFmtId="3" fontId="0" fillId="0" borderId="51" xfId="0" applyNumberFormat="1" applyFont="1" applyFill="1" applyBorder="1" applyAlignment="1" applyProtection="1">
      <alignment/>
      <protection/>
    </xf>
    <xf numFmtId="49" fontId="0" fillId="0" borderId="6" xfId="0" applyNumberFormat="1" applyFont="1" applyFill="1" applyBorder="1" applyAlignment="1">
      <alignment horizontal="left"/>
    </xf>
    <xf numFmtId="3" fontId="0" fillId="0" borderId="80" xfId="0" applyNumberFormat="1" applyFont="1" applyFill="1" applyBorder="1" applyAlignment="1" applyProtection="1">
      <alignment/>
      <protection/>
    </xf>
    <xf numFmtId="3" fontId="0" fillId="0" borderId="3" xfId="0" applyNumberFormat="1" applyFont="1" applyFill="1" applyBorder="1" applyAlignment="1" applyProtection="1">
      <alignment/>
      <protection/>
    </xf>
    <xf numFmtId="49" fontId="0" fillId="0" borderId="8" xfId="0" applyFont="1" applyFill="1" applyBorder="1" applyAlignment="1">
      <alignment horizontal="center"/>
    </xf>
    <xf numFmtId="3" fontId="0" fillId="0" borderId="52" xfId="0" applyFont="1" applyFill="1" applyBorder="1" applyAlignment="1">
      <alignment/>
    </xf>
    <xf numFmtId="3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3" fontId="0" fillId="0" borderId="58" xfId="0" applyNumberFormat="1" applyFont="1" applyFill="1" applyBorder="1" applyAlignment="1" applyProtection="1">
      <alignment/>
      <protection/>
    </xf>
    <xf numFmtId="3" fontId="0" fillId="0" borderId="59" xfId="0" applyNumberFormat="1" applyFont="1" applyFill="1" applyBorder="1" applyAlignment="1" applyProtection="1">
      <alignment/>
      <protection/>
    </xf>
    <xf numFmtId="3" fontId="0" fillId="0" borderId="10" xfId="0" applyFont="1" applyFill="1" applyBorder="1" applyAlignment="1">
      <alignment horizontal="right"/>
    </xf>
    <xf numFmtId="3" fontId="0" fillId="0" borderId="0" xfId="0" applyFont="1" applyFill="1" applyBorder="1" applyAlignment="1">
      <alignment/>
    </xf>
    <xf numFmtId="3" fontId="10" fillId="0" borderId="23" xfId="0" applyNumberFormat="1" applyFont="1" applyFill="1" applyBorder="1" applyAlignment="1">
      <alignment/>
    </xf>
    <xf numFmtId="49" fontId="0" fillId="0" borderId="21" xfId="0" applyNumberFormat="1" applyFont="1" applyFill="1" applyBorder="1" applyAlignment="1">
      <alignment horizontal="left"/>
    </xf>
    <xf numFmtId="3" fontId="0" fillId="0" borderId="12" xfId="0" applyFont="1" applyFill="1" applyBorder="1" applyAlignment="1">
      <alignment/>
    </xf>
    <xf numFmtId="3" fontId="0" fillId="0" borderId="3" xfId="0" applyFont="1" applyFill="1" applyBorder="1" applyAlignment="1">
      <alignment horizontal="right"/>
    </xf>
    <xf numFmtId="0" fontId="4" fillId="0" borderId="1" xfId="0" applyFont="1" applyBorder="1" applyAlignment="1">
      <alignment horizontal="left"/>
    </xf>
    <xf numFmtId="49" fontId="0" fillId="0" borderId="12" xfId="0" applyNumberFormat="1" applyFont="1" applyFill="1" applyBorder="1" applyAlignment="1">
      <alignment horizontal="center"/>
    </xf>
    <xf numFmtId="3" fontId="0" fillId="0" borderId="12" xfId="0" applyFont="1" applyFill="1" applyBorder="1" applyAlignment="1">
      <alignment horizontal="right"/>
    </xf>
    <xf numFmtId="3" fontId="0" fillId="0" borderId="11" xfId="0" applyFont="1" applyFill="1" applyBorder="1" applyAlignment="1">
      <alignment horizontal="right"/>
    </xf>
    <xf numFmtId="3" fontId="0" fillId="0" borderId="8" xfId="0" applyFont="1" applyFill="1" applyBorder="1" applyAlignment="1">
      <alignment horizontal="right"/>
    </xf>
    <xf numFmtId="3" fontId="0" fillId="0" borderId="6" xfId="0" applyFont="1" applyFill="1" applyBorder="1" applyAlignment="1">
      <alignment horizontal="right"/>
    </xf>
    <xf numFmtId="3" fontId="0" fillId="0" borderId="10" xfId="0" applyFont="1" applyFill="1" applyBorder="1" applyAlignment="1">
      <alignment horizontal="right"/>
    </xf>
    <xf numFmtId="3" fontId="0" fillId="0" borderId="2" xfId="0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49" fontId="5" fillId="0" borderId="17" xfId="0" applyNumberFormat="1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left"/>
    </xf>
    <xf numFmtId="3" fontId="0" fillId="0" borderId="14" xfId="0" applyNumberFormat="1" applyFont="1" applyFill="1" applyBorder="1" applyAlignment="1">
      <alignment/>
    </xf>
    <xf numFmtId="3" fontId="0" fillId="0" borderId="14" xfId="0" applyFont="1" applyFill="1" applyBorder="1" applyAlignment="1">
      <alignment/>
    </xf>
    <xf numFmtId="3" fontId="5" fillId="0" borderId="17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left"/>
    </xf>
    <xf numFmtId="49" fontId="0" fillId="0" borderId="83" xfId="0" applyNumberFormat="1" applyFont="1" applyFill="1" applyBorder="1" applyAlignment="1">
      <alignment horizontal="left"/>
    </xf>
    <xf numFmtId="49" fontId="4" fillId="0" borderId="79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/>
    </xf>
    <xf numFmtId="3" fontId="0" fillId="0" borderId="11" xfId="0" applyFont="1" applyFill="1" applyBorder="1" applyAlignment="1">
      <alignment/>
    </xf>
    <xf numFmtId="3" fontId="0" fillId="0" borderId="15" xfId="0" applyFont="1" applyFill="1" applyBorder="1" applyAlignment="1">
      <alignment/>
    </xf>
    <xf numFmtId="3" fontId="4" fillId="0" borderId="84" xfId="0" applyNumberFormat="1" applyFont="1" applyFill="1" applyBorder="1" applyAlignment="1">
      <alignment horizontal="center"/>
    </xf>
    <xf numFmtId="3" fontId="0" fillId="0" borderId="7" xfId="0" applyFont="1" applyFill="1" applyBorder="1" applyAlignment="1">
      <alignment/>
    </xf>
    <xf numFmtId="3" fontId="0" fillId="0" borderId="5" xfId="0" applyFont="1" applyFill="1" applyBorder="1" applyAlignment="1">
      <alignment/>
    </xf>
    <xf numFmtId="49" fontId="5" fillId="0" borderId="23" xfId="0" applyNumberFormat="1" applyFont="1" applyFill="1" applyBorder="1" applyAlignment="1">
      <alignment horizontal="left"/>
    </xf>
    <xf numFmtId="49" fontId="4" fillId="0" borderId="39" xfId="0" applyFont="1" applyFill="1" applyBorder="1" applyAlignment="1">
      <alignment horizontal="center"/>
    </xf>
    <xf numFmtId="49" fontId="20" fillId="0" borderId="1" xfId="0" applyFont="1" applyFill="1" applyBorder="1" applyAlignment="1">
      <alignment horizontal="center"/>
    </xf>
    <xf numFmtId="49" fontId="4" fillId="0" borderId="42" xfId="0" applyFont="1" applyFill="1" applyBorder="1" applyAlignment="1">
      <alignment horizontal="center"/>
    </xf>
    <xf numFmtId="49" fontId="0" fillId="0" borderId="3" xfId="0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right"/>
    </xf>
    <xf numFmtId="3" fontId="0" fillId="0" borderId="0" xfId="0" applyFont="1" applyFill="1" applyBorder="1" applyAlignment="1">
      <alignment horizontal="right"/>
    </xf>
    <xf numFmtId="49" fontId="4" fillId="0" borderId="39" xfId="0" applyFont="1" applyFill="1" applyBorder="1" applyAlignment="1">
      <alignment horizontal="center"/>
    </xf>
    <xf numFmtId="49" fontId="4" fillId="0" borderId="1" xfId="0" applyFont="1" applyFill="1" applyBorder="1" applyAlignment="1">
      <alignment horizontal="center"/>
    </xf>
    <xf numFmtId="49" fontId="0" fillId="0" borderId="18" xfId="0" applyFont="1" applyFill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49" fontId="4" fillId="0" borderId="2" xfId="0" applyFont="1" applyFill="1" applyBorder="1" applyAlignment="1">
      <alignment horizontal="center"/>
    </xf>
    <xf numFmtId="49" fontId="17" fillId="0" borderId="11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17" fillId="0" borderId="11" xfId="0" applyNumberFormat="1" applyFont="1" applyFill="1" applyBorder="1" applyAlignment="1">
      <alignment/>
    </xf>
    <xf numFmtId="49" fontId="17" fillId="0" borderId="8" xfId="0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/>
    </xf>
    <xf numFmtId="3" fontId="17" fillId="0" borderId="8" xfId="0" applyNumberFormat="1" applyFont="1" applyFill="1" applyBorder="1" applyAlignment="1">
      <alignment/>
    </xf>
    <xf numFmtId="49" fontId="0" fillId="0" borderId="3" xfId="0" applyFont="1" applyFill="1" applyBorder="1" applyAlignment="1">
      <alignment horizontal="center"/>
    </xf>
    <xf numFmtId="3" fontId="0" fillId="0" borderId="21" xfId="0" applyNumberFormat="1" applyFont="1" applyFill="1" applyBorder="1" applyAlignment="1">
      <alignment horizontal="right"/>
    </xf>
    <xf numFmtId="3" fontId="0" fillId="0" borderId="3" xfId="0" applyNumberFormat="1" applyFont="1" applyFill="1" applyBorder="1" applyAlignment="1">
      <alignment horizontal="right"/>
    </xf>
    <xf numFmtId="49" fontId="21" fillId="0" borderId="1" xfId="0" applyNumberFormat="1" applyFont="1" applyFill="1" applyBorder="1" applyAlignment="1">
      <alignment horizontal="center"/>
    </xf>
    <xf numFmtId="3" fontId="17" fillId="0" borderId="1" xfId="0" applyNumberFormat="1" applyFont="1" applyFill="1" applyBorder="1" applyAlignment="1">
      <alignment horizontal="right"/>
    </xf>
    <xf numFmtId="3" fontId="17" fillId="0" borderId="14" xfId="0" applyNumberFormat="1" applyFont="1" applyFill="1" applyBorder="1" applyAlignment="1">
      <alignment horizontal="right"/>
    </xf>
    <xf numFmtId="3" fontId="17" fillId="0" borderId="17" xfId="0" applyNumberFormat="1" applyFont="1" applyFill="1" applyBorder="1" applyAlignment="1">
      <alignment horizontal="right"/>
    </xf>
    <xf numFmtId="49" fontId="17" fillId="0" borderId="42" xfId="0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right"/>
    </xf>
    <xf numFmtId="3" fontId="17" fillId="0" borderId="0" xfId="0" applyFont="1" applyFill="1" applyBorder="1" applyAlignment="1">
      <alignment horizontal="right"/>
    </xf>
    <xf numFmtId="3" fontId="17" fillId="0" borderId="3" xfId="0" applyNumberFormat="1" applyFont="1" applyFill="1" applyBorder="1" applyAlignment="1">
      <alignment horizontal="right"/>
    </xf>
    <xf numFmtId="49" fontId="4" fillId="0" borderId="17" xfId="0" applyNumberFormat="1" applyFont="1" applyFill="1" applyBorder="1" applyAlignment="1">
      <alignment horizontal="center"/>
    </xf>
    <xf numFmtId="49" fontId="22" fillId="0" borderId="1" xfId="0" applyNumberFormat="1" applyFont="1" applyFill="1" applyBorder="1" applyAlignment="1">
      <alignment horizontal="center"/>
    </xf>
    <xf numFmtId="3" fontId="8" fillId="0" borderId="1" xfId="0" applyFont="1" applyFill="1" applyBorder="1" applyAlignment="1">
      <alignment horizontal="right"/>
    </xf>
    <xf numFmtId="49" fontId="0" fillId="0" borderId="43" xfId="0" applyFont="1" applyFill="1" applyBorder="1" applyAlignment="1">
      <alignment horizontal="center"/>
    </xf>
    <xf numFmtId="3" fontId="10" fillId="0" borderId="5" xfId="0" applyNumberFormat="1" applyFont="1" applyFill="1" applyBorder="1" applyAlignment="1">
      <alignment horizontal="right"/>
    </xf>
    <xf numFmtId="3" fontId="0" fillId="0" borderId="68" xfId="0" applyFont="1" applyFill="1" applyBorder="1" applyAlignment="1">
      <alignment/>
    </xf>
    <xf numFmtId="49" fontId="0" fillId="0" borderId="45" xfId="0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right"/>
    </xf>
    <xf numFmtId="3" fontId="10" fillId="0" borderId="6" xfId="0" applyNumberFormat="1" applyFont="1" applyFill="1" applyBorder="1" applyAlignment="1">
      <alignment horizontal="right"/>
    </xf>
    <xf numFmtId="3" fontId="0" fillId="0" borderId="80" xfId="0" applyFont="1" applyFill="1" applyBorder="1" applyAlignment="1">
      <alignment/>
    </xf>
    <xf numFmtId="3" fontId="0" fillId="0" borderId="85" xfId="0" applyFont="1" applyFill="1" applyBorder="1" applyAlignment="1">
      <alignment/>
    </xf>
    <xf numFmtId="3" fontId="0" fillId="0" borderId="86" xfId="0" applyNumberFormat="1" applyFont="1" applyFill="1" applyBorder="1" applyAlignment="1">
      <alignment/>
    </xf>
    <xf numFmtId="3" fontId="0" fillId="0" borderId="80" xfId="0" applyNumberFormat="1" applyFont="1" applyFill="1" applyBorder="1" applyAlignment="1">
      <alignment/>
    </xf>
    <xf numFmtId="49" fontId="0" fillId="0" borderId="21" xfId="0" applyNumberFormat="1" applyFont="1" applyFill="1" applyBorder="1" applyAlignment="1">
      <alignment horizontal="center"/>
    </xf>
    <xf numFmtId="3" fontId="0" fillId="0" borderId="2" xfId="0" applyNumberFormat="1" applyFont="1" applyFill="1" applyBorder="1" applyAlignment="1">
      <alignment/>
    </xf>
    <xf numFmtId="49" fontId="18" fillId="0" borderId="1" xfId="0" applyNumberFormat="1" applyFont="1" applyFill="1" applyBorder="1" applyAlignment="1">
      <alignment horizontal="left"/>
    </xf>
    <xf numFmtId="3" fontId="0" fillId="0" borderId="69" xfId="0" applyFont="1" applyFill="1" applyBorder="1" applyAlignment="1">
      <alignment horizontal="right"/>
    </xf>
    <xf numFmtId="3" fontId="0" fillId="0" borderId="87" xfId="0" applyNumberFormat="1" applyFont="1" applyFill="1" applyBorder="1" applyAlignment="1" applyProtection="1">
      <alignment/>
      <protection/>
    </xf>
    <xf numFmtId="3" fontId="0" fillId="0" borderId="53" xfId="0" applyNumberFormat="1" applyFont="1" applyFill="1" applyBorder="1" applyAlignment="1">
      <alignment/>
    </xf>
    <xf numFmtId="3" fontId="0" fillId="0" borderId="82" xfId="0" applyFont="1" applyFill="1" applyBorder="1" applyAlignment="1">
      <alignment/>
    </xf>
    <xf numFmtId="3" fontId="0" fillId="0" borderId="82" xfId="0" applyFont="1" applyFill="1" applyBorder="1" applyAlignment="1">
      <alignment horizontal="right"/>
    </xf>
    <xf numFmtId="3" fontId="10" fillId="0" borderId="18" xfId="0" applyNumberFormat="1" applyFont="1" applyFill="1" applyBorder="1" applyAlignment="1">
      <alignment/>
    </xf>
    <xf numFmtId="3" fontId="10" fillId="0" borderId="48" xfId="0" applyNumberFormat="1" applyFont="1" applyFill="1" applyBorder="1" applyAlignment="1">
      <alignment/>
    </xf>
    <xf numFmtId="3" fontId="10" fillId="0" borderId="45" xfId="0" applyNumberFormat="1" applyFont="1" applyFill="1" applyBorder="1" applyAlignment="1">
      <alignment/>
    </xf>
    <xf numFmtId="3" fontId="10" fillId="0" borderId="22" xfId="0" applyNumberFormat="1" applyFont="1" applyFill="1" applyBorder="1" applyAlignment="1">
      <alignment/>
    </xf>
    <xf numFmtId="49" fontId="0" fillId="0" borderId="45" xfId="0" applyFont="1" applyFill="1" applyBorder="1" applyAlignment="1">
      <alignment horizontal="center"/>
    </xf>
    <xf numFmtId="3" fontId="0" fillId="0" borderId="88" xfId="0" applyFont="1" applyFill="1" applyBorder="1" applyAlignment="1">
      <alignment/>
    </xf>
    <xf numFmtId="3" fontId="0" fillId="0" borderId="5" xfId="0" applyFont="1" applyFill="1" applyBorder="1" applyAlignment="1">
      <alignment horizontal="right"/>
    </xf>
    <xf numFmtId="3" fontId="0" fillId="0" borderId="7" xfId="0" applyFont="1" applyFill="1" applyBorder="1" applyAlignment="1">
      <alignment horizontal="right"/>
    </xf>
    <xf numFmtId="49" fontId="0" fillId="0" borderId="21" xfId="0" applyFont="1" applyFill="1" applyBorder="1" applyAlignment="1">
      <alignment horizontal="center"/>
    </xf>
    <xf numFmtId="3" fontId="10" fillId="0" borderId="21" xfId="0" applyNumberFormat="1" applyFont="1" applyFill="1" applyBorder="1" applyAlignment="1">
      <alignment/>
    </xf>
    <xf numFmtId="49" fontId="5" fillId="0" borderId="25" xfId="0" applyNumberFormat="1" applyFont="1" applyFill="1" applyBorder="1" applyAlignment="1">
      <alignment horizontal="center" vertical="center"/>
    </xf>
    <xf numFmtId="3" fontId="0" fillId="0" borderId="14" xfId="0" applyFont="1" applyFill="1" applyBorder="1" applyAlignment="1">
      <alignment horizontal="right"/>
    </xf>
    <xf numFmtId="3" fontId="0" fillId="0" borderId="1" xfId="0" applyFont="1" applyFill="1" applyBorder="1" applyAlignment="1">
      <alignment/>
    </xf>
    <xf numFmtId="3" fontId="0" fillId="0" borderId="14" xfId="0" applyFont="1" applyFill="1" applyBorder="1" applyAlignment="1">
      <alignment horizontal="right"/>
    </xf>
    <xf numFmtId="3" fontId="4" fillId="0" borderId="17" xfId="0" applyNumberFormat="1" applyFont="1" applyFill="1" applyBorder="1" applyAlignment="1">
      <alignment horizontal="center" vertical="center"/>
    </xf>
    <xf numFmtId="3" fontId="0" fillId="0" borderId="17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/>
    </xf>
    <xf numFmtId="3" fontId="0" fillId="0" borderId="21" xfId="0" applyNumberFormat="1" applyFont="1" applyFill="1" applyBorder="1" applyAlignment="1">
      <alignment horizontal="center"/>
    </xf>
    <xf numFmtId="3" fontId="0" fillId="0" borderId="6" xfId="0" applyFont="1" applyFill="1" applyBorder="1" applyAlignment="1">
      <alignment horizontal="right"/>
    </xf>
    <xf numFmtId="3" fontId="0" fillId="0" borderId="45" xfId="0" applyNumberFormat="1" applyFont="1" applyFill="1" applyBorder="1" applyAlignment="1">
      <alignment horizontal="center"/>
    </xf>
    <xf numFmtId="49" fontId="0" fillId="0" borderId="43" xfId="0" applyNumberFormat="1" applyFont="1" applyFill="1" applyBorder="1" applyAlignment="1">
      <alignment horizontal="left"/>
    </xf>
    <xf numFmtId="49" fontId="0" fillId="0" borderId="5" xfId="0" applyNumberFormat="1" applyFont="1" applyFill="1" applyBorder="1" applyAlignment="1">
      <alignment horizontal="left"/>
    </xf>
    <xf numFmtId="3" fontId="0" fillId="0" borderId="5" xfId="0" applyFont="1" applyFill="1" applyBorder="1" applyAlignment="1">
      <alignment horizontal="right"/>
    </xf>
    <xf numFmtId="3" fontId="0" fillId="0" borderId="7" xfId="0" applyFont="1" applyFill="1" applyBorder="1" applyAlignment="1">
      <alignment/>
    </xf>
    <xf numFmtId="3" fontId="0" fillId="0" borderId="43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left"/>
    </xf>
    <xf numFmtId="3" fontId="8" fillId="0" borderId="17" xfId="0" applyNumberFormat="1" applyFont="1" applyFill="1" applyBorder="1" applyAlignment="1">
      <alignment/>
    </xf>
    <xf numFmtId="49" fontId="0" fillId="0" borderId="78" xfId="0" applyNumberFormat="1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3" fontId="0" fillId="0" borderId="84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4" fillId="0" borderId="14" xfId="0" applyNumberFormat="1" applyFont="1" applyFill="1" applyBorder="1" applyAlignment="1">
      <alignment horizontal="center"/>
    </xf>
    <xf numFmtId="3" fontId="8" fillId="0" borderId="17" xfId="0" applyNumberFormat="1" applyFont="1" applyFill="1" applyBorder="1" applyAlignment="1">
      <alignment/>
    </xf>
    <xf numFmtId="49" fontId="4" fillId="0" borderId="39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/>
    </xf>
    <xf numFmtId="3" fontId="8" fillId="0" borderId="14" xfId="0" applyNumberFormat="1" applyFont="1" applyFill="1" applyBorder="1" applyAlignment="1">
      <alignment/>
    </xf>
    <xf numFmtId="49" fontId="0" fillId="0" borderId="83" xfId="0" applyNumberFormat="1" applyFont="1" applyFill="1" applyBorder="1" applyAlignment="1">
      <alignment horizontal="left"/>
    </xf>
    <xf numFmtId="49" fontId="4" fillId="0" borderId="79" xfId="0" applyNumberFormat="1" applyFont="1" applyFill="1" applyBorder="1" applyAlignment="1">
      <alignment horizontal="center"/>
    </xf>
    <xf numFmtId="3" fontId="10" fillId="0" borderId="5" xfId="0" applyNumberFormat="1" applyFont="1" applyFill="1" applyBorder="1" applyAlignment="1">
      <alignment/>
    </xf>
    <xf numFmtId="3" fontId="10" fillId="0" borderId="7" xfId="0" applyNumberFormat="1" applyFont="1" applyFill="1" applyBorder="1" applyAlignment="1">
      <alignment/>
    </xf>
    <xf numFmtId="3" fontId="0" fillId="0" borderId="89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/>
    </xf>
    <xf numFmtId="49" fontId="0" fillId="0" borderId="28" xfId="0" applyNumberFormat="1" applyFont="1" applyFill="1" applyBorder="1" applyAlignment="1">
      <alignment horizontal="left"/>
    </xf>
    <xf numFmtId="49" fontId="0" fillId="0" borderId="32" xfId="0" applyNumberFormat="1" applyFont="1" applyFill="1" applyBorder="1" applyAlignment="1">
      <alignment horizontal="left"/>
    </xf>
    <xf numFmtId="49" fontId="9" fillId="0" borderId="39" xfId="0" applyNumberFormat="1" applyFont="1" applyFill="1" applyBorder="1" applyAlignment="1">
      <alignment horizontal="left"/>
    </xf>
    <xf numFmtId="3" fontId="10" fillId="0" borderId="16" xfId="0" applyNumberFormat="1" applyFont="1" applyFill="1" applyBorder="1" applyAlignment="1">
      <alignment horizontal="right"/>
    </xf>
    <xf numFmtId="3" fontId="0" fillId="0" borderId="90" xfId="0" applyNumberFormat="1" applyFont="1" applyFill="1" applyBorder="1" applyAlignment="1" applyProtection="1">
      <alignment horizontal="right"/>
      <protection/>
    </xf>
    <xf numFmtId="3" fontId="0" fillId="0" borderId="70" xfId="0" applyFont="1" applyFill="1" applyBorder="1" applyAlignment="1">
      <alignment horizontal="right"/>
    </xf>
    <xf numFmtId="3" fontId="0" fillId="0" borderId="87" xfId="0" applyNumberFormat="1" applyFont="1" applyFill="1" applyBorder="1" applyAlignment="1" applyProtection="1">
      <alignment horizontal="right"/>
      <protection/>
    </xf>
    <xf numFmtId="3" fontId="0" fillId="0" borderId="91" xfId="0" applyNumberFormat="1" applyFont="1" applyFill="1" applyBorder="1" applyAlignment="1">
      <alignment/>
    </xf>
    <xf numFmtId="3" fontId="0" fillId="0" borderId="13" xfId="0" applyFont="1" applyFill="1" applyBorder="1" applyAlignment="1">
      <alignment horizontal="right"/>
    </xf>
    <xf numFmtId="49" fontId="10" fillId="0" borderId="39" xfId="0" applyNumberFormat="1" applyFont="1" applyFill="1" applyBorder="1" applyAlignment="1">
      <alignment horizontal="center"/>
    </xf>
    <xf numFmtId="3" fontId="10" fillId="0" borderId="92" xfId="0" applyNumberFormat="1" applyFont="1" applyFill="1" applyBorder="1" applyAlignment="1">
      <alignment/>
    </xf>
    <xf numFmtId="3" fontId="0" fillId="0" borderId="93" xfId="0" applyNumberFormat="1" applyFont="1" applyFill="1" applyBorder="1" applyAlignment="1">
      <alignment/>
    </xf>
    <xf numFmtId="49" fontId="10" fillId="0" borderId="1" xfId="0" applyFont="1" applyFill="1" applyBorder="1" applyAlignment="1">
      <alignment horizontal="center"/>
    </xf>
    <xf numFmtId="49" fontId="0" fillId="0" borderId="11" xfId="0" applyFont="1" applyFill="1" applyBorder="1" applyAlignment="1">
      <alignment horizontal="center"/>
    </xf>
    <xf numFmtId="3" fontId="0" fillId="0" borderId="5" xfId="0" applyFont="1" applyFill="1" applyBorder="1" applyAlignment="1">
      <alignment/>
    </xf>
    <xf numFmtId="3" fontId="10" fillId="0" borderId="11" xfId="0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/>
    </xf>
    <xf numFmtId="49" fontId="0" fillId="0" borderId="26" xfId="0" applyFont="1" applyFill="1" applyBorder="1" applyAlignment="1">
      <alignment horizontal="left"/>
    </xf>
    <xf numFmtId="49" fontId="0" fillId="0" borderId="27" xfId="0" applyFont="1" applyFill="1" applyBorder="1" applyAlignment="1">
      <alignment horizontal="left"/>
    </xf>
    <xf numFmtId="49" fontId="0" fillId="0" borderId="37" xfId="0" applyFont="1" applyFill="1" applyBorder="1" applyAlignment="1">
      <alignment horizontal="left"/>
    </xf>
    <xf numFmtId="49" fontId="0" fillId="0" borderId="7" xfId="0" applyFont="1" applyFill="1" applyBorder="1" applyAlignment="1">
      <alignment horizontal="center"/>
    </xf>
    <xf numFmtId="3" fontId="10" fillId="0" borderId="7" xfId="0" applyFont="1" applyFill="1" applyBorder="1" applyAlignment="1">
      <alignment/>
    </xf>
    <xf numFmtId="49" fontId="0" fillId="0" borderId="8" xfId="0" applyFont="1" applyFill="1" applyBorder="1" applyAlignment="1">
      <alignment horizontal="center"/>
    </xf>
    <xf numFmtId="3" fontId="10" fillId="0" borderId="8" xfId="0" applyFont="1" applyFill="1" applyBorder="1" applyAlignment="1">
      <alignment/>
    </xf>
    <xf numFmtId="3" fontId="10" fillId="0" borderId="8" xfId="0" applyNumberFormat="1" applyFont="1" applyFill="1" applyBorder="1" applyAlignment="1">
      <alignment/>
    </xf>
    <xf numFmtId="49" fontId="0" fillId="0" borderId="9" xfId="0" applyFont="1" applyFill="1" applyBorder="1" applyAlignment="1">
      <alignment horizontal="center"/>
    </xf>
    <xf numFmtId="3" fontId="0" fillId="0" borderId="4" xfId="0" applyFont="1" applyFill="1" applyBorder="1" applyAlignment="1">
      <alignment/>
    </xf>
    <xf numFmtId="3" fontId="10" fillId="0" borderId="9" xfId="0" applyFont="1" applyFill="1" applyBorder="1" applyAlignment="1">
      <alignment/>
    </xf>
    <xf numFmtId="3" fontId="10" fillId="0" borderId="9" xfId="0" applyNumberFormat="1" applyFont="1" applyFill="1" applyBorder="1" applyAlignment="1">
      <alignment/>
    </xf>
    <xf numFmtId="49" fontId="0" fillId="0" borderId="13" xfId="0" applyFont="1" applyFill="1" applyBorder="1" applyAlignment="1">
      <alignment horizontal="center"/>
    </xf>
    <xf numFmtId="3" fontId="10" fillId="0" borderId="13" xfId="0" applyFont="1" applyFill="1" applyBorder="1" applyAlignment="1">
      <alignment/>
    </xf>
    <xf numFmtId="3" fontId="10" fillId="0" borderId="13" xfId="0" applyNumberFormat="1" applyFont="1" applyFill="1" applyBorder="1" applyAlignment="1">
      <alignment/>
    </xf>
    <xf numFmtId="3" fontId="10" fillId="0" borderId="58" xfId="0" applyFont="1" applyFill="1" applyBorder="1" applyAlignment="1">
      <alignment/>
    </xf>
    <xf numFmtId="3" fontId="10" fillId="0" borderId="69" xfId="0" applyNumberFormat="1" applyFont="1" applyFill="1" applyBorder="1" applyAlignment="1">
      <alignment/>
    </xf>
    <xf numFmtId="49" fontId="18" fillId="0" borderId="46" xfId="0" applyNumberFormat="1" applyFont="1" applyFill="1" applyBorder="1" applyAlignment="1">
      <alignment horizontal="left" wrapText="1"/>
    </xf>
    <xf numFmtId="49" fontId="18" fillId="0" borderId="47" xfId="0" applyNumberFormat="1" applyFont="1" applyFill="1" applyBorder="1" applyAlignment="1">
      <alignment horizontal="center"/>
    </xf>
    <xf numFmtId="49" fontId="18" fillId="0" borderId="38" xfId="0" applyNumberFormat="1" applyFont="1" applyFill="1" applyBorder="1" applyAlignment="1">
      <alignment horizontal="left"/>
    </xf>
    <xf numFmtId="49" fontId="18" fillId="0" borderId="9" xfId="0" applyNumberFormat="1" applyFont="1" applyFill="1" applyBorder="1" applyAlignment="1">
      <alignment horizontal="center"/>
    </xf>
    <xf numFmtId="3" fontId="18" fillId="0" borderId="12" xfId="0" applyNumberFormat="1" applyFont="1" applyFill="1" applyBorder="1" applyAlignment="1">
      <alignment/>
    </xf>
    <xf numFmtId="3" fontId="18" fillId="0" borderId="75" xfId="0" applyNumberFormat="1" applyFont="1" applyFill="1" applyBorder="1" applyAlignment="1">
      <alignment/>
    </xf>
    <xf numFmtId="3" fontId="18" fillId="0" borderId="94" xfId="0" applyNumberFormat="1" applyFont="1" applyFill="1" applyBorder="1" applyAlignment="1">
      <alignment/>
    </xf>
    <xf numFmtId="49" fontId="4" fillId="0" borderId="1" xfId="0" applyNumberFormat="1" applyFont="1" applyFill="1" applyBorder="1" applyAlignment="1">
      <alignment horizontal="left"/>
    </xf>
    <xf numFmtId="3" fontId="17" fillId="0" borderId="16" xfId="0" applyNumberFormat="1" applyFont="1" applyFill="1" applyBorder="1" applyAlignment="1">
      <alignment horizontal="right"/>
    </xf>
    <xf numFmtId="49" fontId="0" fillId="0" borderId="83" xfId="0" applyNumberFormat="1" applyFont="1" applyFill="1" applyBorder="1" applyAlignment="1">
      <alignment horizontal="left" wrapText="1"/>
    </xf>
    <xf numFmtId="49" fontId="4" fillId="0" borderId="78" xfId="0" applyNumberFormat="1" applyFont="1" applyFill="1" applyBorder="1" applyAlignment="1">
      <alignment horizontal="left" wrapText="1"/>
    </xf>
    <xf numFmtId="49" fontId="4" fillId="0" borderId="95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3" fontId="17" fillId="0" borderId="11" xfId="0" applyNumberFormat="1" applyFont="1" applyFill="1" applyBorder="1" applyAlignment="1">
      <alignment horizontal="right"/>
    </xf>
    <xf numFmtId="3" fontId="17" fillId="0" borderId="15" xfId="0" applyNumberFormat="1" applyFont="1" applyFill="1" applyBorder="1" applyAlignment="1">
      <alignment horizontal="right"/>
    </xf>
    <xf numFmtId="3" fontId="17" fillId="0" borderId="82" xfId="0" applyNumberFormat="1" applyFont="1" applyFill="1" applyBorder="1" applyAlignment="1">
      <alignment horizontal="right"/>
    </xf>
    <xf numFmtId="49" fontId="0" fillId="0" borderId="7" xfId="0" applyFont="1" applyFill="1" applyBorder="1" applyAlignment="1">
      <alignment horizontal="center"/>
    </xf>
    <xf numFmtId="3" fontId="17" fillId="0" borderId="7" xfId="0" applyNumberFormat="1" applyFont="1" applyFill="1" applyBorder="1" applyAlignment="1">
      <alignment horizontal="right"/>
    </xf>
    <xf numFmtId="3" fontId="17" fillId="0" borderId="5" xfId="0" applyNumberFormat="1" applyFont="1" applyFill="1" applyBorder="1" applyAlignment="1">
      <alignment horizontal="right"/>
    </xf>
    <xf numFmtId="3" fontId="0" fillId="0" borderId="96" xfId="0" applyFont="1" applyFill="1" applyBorder="1" applyAlignment="1">
      <alignment horizontal="right"/>
    </xf>
    <xf numFmtId="3" fontId="0" fillId="0" borderId="97" xfId="0" applyFont="1" applyFill="1" applyBorder="1" applyAlignment="1">
      <alignment horizontal="right"/>
    </xf>
    <xf numFmtId="3" fontId="0" fillId="0" borderId="96" xfId="0" applyNumberFormat="1" applyFont="1" applyFill="1" applyBorder="1" applyAlignment="1">
      <alignment horizontal="right"/>
    </xf>
    <xf numFmtId="3" fontId="0" fillId="0" borderId="98" xfId="0" applyNumberFormat="1" applyFont="1" applyFill="1" applyBorder="1" applyAlignment="1">
      <alignment horizontal="right"/>
    </xf>
    <xf numFmtId="3" fontId="0" fillId="0" borderId="99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3" fontId="17" fillId="0" borderId="21" xfId="0" applyNumberFormat="1" applyFont="1" applyFill="1" applyBorder="1" applyAlignment="1">
      <alignment horizontal="right"/>
    </xf>
    <xf numFmtId="3" fontId="17" fillId="0" borderId="12" xfId="0" applyNumberFormat="1" applyFont="1" applyFill="1" applyBorder="1" applyAlignment="1">
      <alignment horizontal="right"/>
    </xf>
    <xf numFmtId="3" fontId="17" fillId="0" borderId="58" xfId="0" applyFont="1" applyFill="1" applyBorder="1" applyAlignment="1">
      <alignment horizontal="right"/>
    </xf>
    <xf numFmtId="3" fontId="17" fillId="0" borderId="68" xfId="0" applyNumberFormat="1" applyFont="1" applyFill="1" applyBorder="1" applyAlignment="1">
      <alignment horizontal="right"/>
    </xf>
    <xf numFmtId="3" fontId="0" fillId="0" borderId="100" xfId="0" applyFont="1" applyFill="1" applyBorder="1" applyAlignment="1">
      <alignment horizontal="right"/>
    </xf>
    <xf numFmtId="3" fontId="0" fillId="0" borderId="43" xfId="0" applyNumberFormat="1" applyFont="1" applyFill="1" applyBorder="1" applyAlignment="1">
      <alignment horizontal="right"/>
    </xf>
    <xf numFmtId="3" fontId="0" fillId="0" borderId="21" xfId="0" applyNumberFormat="1" applyFont="1" applyFill="1" applyBorder="1" applyAlignment="1">
      <alignment horizontal="right"/>
    </xf>
    <xf numFmtId="3" fontId="0" fillId="0" borderId="66" xfId="0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/>
    </xf>
    <xf numFmtId="3" fontId="17" fillId="0" borderId="16" xfId="0" applyNumberFormat="1" applyFont="1" applyFill="1" applyBorder="1" applyAlignment="1">
      <alignment/>
    </xf>
    <xf numFmtId="3" fontId="0" fillId="0" borderId="58" xfId="0" applyNumberFormat="1" applyFont="1" applyFill="1" applyBorder="1" applyAlignment="1">
      <alignment horizontal="right"/>
    </xf>
    <xf numFmtId="3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01" xfId="0" applyFont="1" applyFill="1" applyBorder="1" applyAlignment="1">
      <alignment/>
    </xf>
    <xf numFmtId="3" fontId="0" fillId="0" borderId="101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3" fontId="0" fillId="0" borderId="9" xfId="0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17" fillId="0" borderId="11" xfId="0" applyNumberFormat="1" applyFont="1" applyFill="1" applyBorder="1" applyAlignment="1">
      <alignment horizontal="right"/>
    </xf>
    <xf numFmtId="3" fontId="0" fillId="0" borderId="67" xfId="0" applyFont="1" applyFill="1" applyBorder="1" applyAlignment="1">
      <alignment horizontal="right"/>
    </xf>
    <xf numFmtId="3" fontId="17" fillId="0" borderId="8" xfId="0" applyNumberFormat="1" applyFont="1" applyFill="1" applyBorder="1" applyAlignment="1">
      <alignment horizontal="right"/>
    </xf>
    <xf numFmtId="3" fontId="0" fillId="0" borderId="53" xfId="0" applyNumberFormat="1" applyFont="1" applyFill="1" applyBorder="1" applyAlignment="1">
      <alignment horizontal="right"/>
    </xf>
    <xf numFmtId="49" fontId="23" fillId="0" borderId="1" xfId="0" applyNumberFormat="1" applyFont="1" applyFill="1" applyBorder="1" applyAlignment="1">
      <alignment horizontal="left"/>
    </xf>
    <xf numFmtId="49" fontId="23" fillId="0" borderId="14" xfId="0" applyNumberFormat="1" applyFont="1" applyFill="1" applyBorder="1" applyAlignment="1">
      <alignment horizontal="left"/>
    </xf>
    <xf numFmtId="49" fontId="23" fillId="0" borderId="1" xfId="0" applyNumberFormat="1" applyFont="1" applyFill="1" applyBorder="1" applyAlignment="1">
      <alignment horizontal="center"/>
    </xf>
    <xf numFmtId="3" fontId="23" fillId="0" borderId="1" xfId="0" applyNumberFormat="1" applyFont="1" applyFill="1" applyBorder="1" applyAlignment="1">
      <alignment horizontal="right"/>
    </xf>
    <xf numFmtId="3" fontId="23" fillId="0" borderId="14" xfId="0" applyFont="1" applyFill="1" applyBorder="1" applyAlignment="1">
      <alignment horizontal="right"/>
    </xf>
    <xf numFmtId="3" fontId="23" fillId="0" borderId="1" xfId="0" applyFont="1" applyFill="1" applyBorder="1" applyAlignment="1">
      <alignment horizontal="right"/>
    </xf>
    <xf numFmtId="3" fontId="23" fillId="0" borderId="1" xfId="0" applyNumberFormat="1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/>
    </xf>
    <xf numFmtId="49" fontId="4" fillId="0" borderId="2" xfId="0" applyNumberFormat="1" applyFont="1" applyFill="1" applyBorder="1" applyAlignment="1">
      <alignment horizontal="left"/>
    </xf>
    <xf numFmtId="3" fontId="0" fillId="0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49" fontId="0" fillId="0" borderId="79" xfId="0" applyNumberFormat="1" applyFont="1" applyFill="1" applyBorder="1" applyAlignment="1">
      <alignment horizontal="left"/>
    </xf>
    <xf numFmtId="3" fontId="0" fillId="0" borderId="1" xfId="0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0" fillId="0" borderId="7" xfId="0" applyFont="1" applyFill="1" applyBorder="1" applyAlignment="1">
      <alignment horizontal="right"/>
    </xf>
    <xf numFmtId="3" fontId="0" fillId="0" borderId="8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2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3" fontId="17" fillId="0" borderId="11" xfId="0" applyNumberFormat="1" applyFont="1" applyFill="1" applyBorder="1" applyAlignment="1">
      <alignment/>
    </xf>
    <xf numFmtId="3" fontId="0" fillId="0" borderId="65" xfId="0" applyNumberFormat="1" applyFont="1" applyFill="1" applyBorder="1" applyAlignment="1" applyProtection="1">
      <alignment/>
      <protection/>
    </xf>
    <xf numFmtId="3" fontId="0" fillId="0" borderId="5" xfId="0" applyNumberFormat="1" applyFont="1" applyFill="1" applyBorder="1" applyAlignment="1">
      <alignment/>
    </xf>
    <xf numFmtId="3" fontId="0" fillId="0" borderId="93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49" fontId="17" fillId="0" borderId="7" xfId="0" applyNumberFormat="1" applyFont="1" applyFill="1" applyBorder="1" applyAlignment="1">
      <alignment horizontal="center"/>
    </xf>
    <xf numFmtId="49" fontId="17" fillId="0" borderId="3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3" fontId="1" fillId="2" borderId="9" xfId="0" applyNumberFormat="1" applyFont="1" applyFill="1" applyBorder="1" applyAlignment="1">
      <alignment horizontal="center"/>
    </xf>
    <xf numFmtId="3" fontId="1" fillId="2" borderId="8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wrapText="1"/>
    </xf>
    <xf numFmtId="3" fontId="1" fillId="2" borderId="3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center" wrapText="1"/>
    </xf>
    <xf numFmtId="3" fontId="1" fillId="2" borderId="9" xfId="0" applyNumberFormat="1" applyFont="1" applyFill="1" applyBorder="1" applyAlignment="1">
      <alignment horizontal="center" wrapText="1"/>
    </xf>
    <xf numFmtId="3" fontId="1" fillId="2" borderId="7" xfId="0" applyNumberFormat="1" applyFont="1" applyFill="1" applyBorder="1" applyAlignment="1">
      <alignment horizontal="center" wrapText="1"/>
    </xf>
    <xf numFmtId="4" fontId="1" fillId="3" borderId="31" xfId="0" applyNumberFormat="1" applyFont="1" applyFill="1" applyBorder="1" applyAlignment="1">
      <alignment horizontal="center"/>
    </xf>
    <xf numFmtId="3" fontId="1" fillId="4" borderId="11" xfId="0" applyNumberFormat="1" applyFont="1" applyFill="1" applyBorder="1" applyAlignment="1">
      <alignment horizontal="center"/>
    </xf>
    <xf numFmtId="3" fontId="1" fillId="4" borderId="8" xfId="0" applyNumberFormat="1" applyFont="1" applyFill="1" applyBorder="1" applyAlignment="1">
      <alignment horizontal="center"/>
    </xf>
    <xf numFmtId="3" fontId="1" fillId="4" borderId="12" xfId="0" applyNumberFormat="1" applyFont="1" applyFill="1" applyBorder="1" applyAlignment="1">
      <alignment horizontal="center" wrapText="1"/>
    </xf>
    <xf numFmtId="3" fontId="1" fillId="4" borderId="8" xfId="0" applyNumberFormat="1" applyFont="1" applyFill="1" applyBorder="1" applyAlignment="1">
      <alignment horizontal="center" wrapText="1"/>
    </xf>
    <xf numFmtId="3" fontId="1" fillId="4" borderId="9" xfId="0" applyNumberFormat="1" applyFont="1" applyFill="1" applyBorder="1" applyAlignment="1">
      <alignment horizontal="center"/>
    </xf>
    <xf numFmtId="3" fontId="1" fillId="4" borderId="7" xfId="0" applyNumberFormat="1" applyFont="1" applyFill="1" applyBorder="1" applyAlignment="1">
      <alignment horizontal="center" wrapText="1"/>
    </xf>
    <xf numFmtId="3" fontId="1" fillId="4" borderId="3" xfId="0" applyNumberFormat="1" applyFont="1" applyFill="1" applyBorder="1" applyAlignment="1">
      <alignment horizontal="center" wrapText="1"/>
    </xf>
    <xf numFmtId="3" fontId="1" fillId="4" borderId="9" xfId="0" applyNumberFormat="1" applyFont="1" applyFill="1" applyBorder="1" applyAlignment="1">
      <alignment horizontal="center" wrapText="1"/>
    </xf>
    <xf numFmtId="3" fontId="2" fillId="4" borderId="8" xfId="0" applyNumberFormat="1" applyFont="1" applyFill="1" applyBorder="1" applyAlignment="1">
      <alignment horizontal="center" wrapText="1"/>
    </xf>
    <xf numFmtId="3" fontId="1" fillId="4" borderId="7" xfId="0" applyNumberFormat="1" applyFont="1" applyFill="1" applyBorder="1" applyAlignment="1">
      <alignment horizontal="center"/>
    </xf>
    <xf numFmtId="3" fontId="1" fillId="4" borderId="3" xfId="0" applyNumberFormat="1" applyFont="1" applyFill="1" applyBorder="1" applyAlignment="1">
      <alignment horizontal="center"/>
    </xf>
    <xf numFmtId="3" fontId="2" fillId="4" borderId="7" xfId="0" applyNumberFormat="1" applyFont="1" applyFill="1" applyBorder="1" applyAlignment="1">
      <alignment horizontal="center" wrapText="1"/>
    </xf>
    <xf numFmtId="3" fontId="1" fillId="5" borderId="8" xfId="0" applyNumberFormat="1" applyFont="1" applyFill="1" applyBorder="1" applyAlignment="1">
      <alignment horizontal="center" wrapText="1"/>
    </xf>
    <xf numFmtId="3" fontId="1" fillId="5" borderId="9" xfId="0" applyNumberFormat="1" applyFont="1" applyFill="1" applyBorder="1" applyAlignment="1">
      <alignment horizontal="center"/>
    </xf>
    <xf numFmtId="3" fontId="1" fillId="5" borderId="7" xfId="0" applyNumberFormat="1" applyFont="1" applyFill="1" applyBorder="1" applyAlignment="1">
      <alignment horizontal="center"/>
    </xf>
    <xf numFmtId="3" fontId="1" fillId="5" borderId="8" xfId="0" applyNumberFormat="1" applyFont="1" applyFill="1" applyBorder="1" applyAlignment="1">
      <alignment horizontal="center"/>
    </xf>
    <xf numFmtId="3" fontId="2" fillId="5" borderId="12" xfId="0" applyNumberFormat="1" applyFont="1" applyFill="1" applyBorder="1" applyAlignment="1">
      <alignment horizontal="center"/>
    </xf>
    <xf numFmtId="3" fontId="2" fillId="5" borderId="13" xfId="0" applyNumberFormat="1" applyFont="1" applyFill="1" applyBorder="1" applyAlignment="1">
      <alignment horizontal="center"/>
    </xf>
    <xf numFmtId="3" fontId="1" fillId="5" borderId="10" xfId="0" applyNumberFormat="1" applyFont="1" applyFill="1" applyBorder="1" applyAlignment="1">
      <alignment horizontal="center" wrapText="1"/>
    </xf>
    <xf numFmtId="3" fontId="1" fillId="5" borderId="13" xfId="0" applyNumberFormat="1" applyFont="1" applyFill="1" applyBorder="1" applyAlignment="1">
      <alignment horizontal="center"/>
    </xf>
    <xf numFmtId="3" fontId="1" fillId="5" borderId="9" xfId="0" applyNumberFormat="1" applyFont="1" applyFill="1" applyBorder="1" applyAlignment="1">
      <alignment horizontal="center" wrapText="1"/>
    </xf>
    <xf numFmtId="3" fontId="1" fillId="6" borderId="3" xfId="0" applyNumberFormat="1" applyFont="1" applyFill="1" applyBorder="1" applyAlignment="1">
      <alignment horizontal="center" wrapText="1"/>
    </xf>
    <xf numFmtId="3" fontId="1" fillId="6" borderId="9" xfId="0" applyNumberFormat="1" applyFont="1" applyFill="1" applyBorder="1" applyAlignment="1">
      <alignment horizontal="center" wrapText="1"/>
    </xf>
    <xf numFmtId="3" fontId="1" fillId="4" borderId="10" xfId="0" applyNumberFormat="1" applyFont="1" applyFill="1" applyBorder="1" applyAlignment="1">
      <alignment horizontal="center" wrapText="1"/>
    </xf>
    <xf numFmtId="4" fontId="1" fillId="4" borderId="31" xfId="0" applyNumberFormat="1" applyFont="1" applyFill="1" applyBorder="1" applyAlignment="1">
      <alignment horizontal="center"/>
    </xf>
    <xf numFmtId="4" fontId="1" fillId="6" borderId="31" xfId="0" applyNumberFormat="1" applyFont="1" applyFill="1" applyBorder="1" applyAlignment="1">
      <alignment horizontal="center"/>
    </xf>
    <xf numFmtId="4" fontId="13" fillId="2" borderId="31" xfId="0" applyNumberFormat="1" applyFont="1" applyFill="1" applyBorder="1" applyAlignment="1">
      <alignment horizontal="center"/>
    </xf>
    <xf numFmtId="4" fontId="1" fillId="5" borderId="31" xfId="0" applyNumberFormat="1" applyFont="1" applyFill="1" applyBorder="1" applyAlignment="1">
      <alignment horizontal="center"/>
    </xf>
    <xf numFmtId="3" fontId="1" fillId="3" borderId="3" xfId="0" applyNumberFormat="1" applyFont="1" applyFill="1" applyBorder="1" applyAlignment="1">
      <alignment horizontal="center" wrapText="1"/>
    </xf>
    <xf numFmtId="3" fontId="1" fillId="3" borderId="8" xfId="0" applyNumberFormat="1" applyFont="1" applyFill="1" applyBorder="1" applyAlignment="1">
      <alignment horizontal="center" wrapText="1"/>
    </xf>
    <xf numFmtId="3" fontId="1" fillId="3" borderId="9" xfId="0" applyNumberFormat="1" applyFont="1" applyFill="1" applyBorder="1" applyAlignment="1">
      <alignment horizontal="center" wrapText="1"/>
    </xf>
    <xf numFmtId="3" fontId="1" fillId="3" borderId="10" xfId="0" applyNumberFormat="1" applyFont="1" applyFill="1" applyBorder="1" applyAlignment="1">
      <alignment horizontal="center" wrapText="1"/>
    </xf>
    <xf numFmtId="49" fontId="8" fillId="7" borderId="17" xfId="0" applyNumberFormat="1" applyFont="1" applyFill="1" applyBorder="1" applyAlignment="1">
      <alignment horizontal="center" vertical="center"/>
    </xf>
    <xf numFmtId="49" fontId="3" fillId="7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wrapText="1"/>
    </xf>
    <xf numFmtId="3" fontId="2" fillId="7" borderId="1" xfId="0" applyNumberFormat="1" applyFont="1" applyFill="1" applyBorder="1" applyAlignment="1">
      <alignment horizontal="center" wrapText="1"/>
    </xf>
    <xf numFmtId="3" fontId="2" fillId="7" borderId="14" xfId="0" applyNumberFormat="1" applyFont="1" applyFill="1" applyBorder="1" applyAlignment="1">
      <alignment horizontal="center" wrapText="1"/>
    </xf>
    <xf numFmtId="49" fontId="1" fillId="7" borderId="1" xfId="0" applyNumberFormat="1" applyFont="1" applyFill="1" applyBorder="1" applyAlignment="1">
      <alignment horizontal="center" vertical="center"/>
    </xf>
    <xf numFmtId="49" fontId="2" fillId="7" borderId="14" xfId="0" applyNumberFormat="1" applyFont="1" applyFill="1" applyBorder="1" applyAlignment="1">
      <alignment horizontal="center" vertical="center"/>
    </xf>
    <xf numFmtId="49" fontId="2" fillId="7" borderId="1" xfId="0" applyNumberFormat="1" applyFont="1" applyFill="1" applyBorder="1" applyAlignment="1">
      <alignment/>
    </xf>
    <xf numFmtId="0" fontId="2" fillId="7" borderId="1" xfId="0" applyFont="1" applyFill="1" applyBorder="1" applyAlignment="1">
      <alignment wrapText="1"/>
    </xf>
    <xf numFmtId="3" fontId="2" fillId="7" borderId="1" xfId="0" applyNumberFormat="1" applyFont="1" applyFill="1" applyBorder="1" applyAlignment="1">
      <alignment horizontal="center"/>
    </xf>
    <xf numFmtId="3" fontId="2" fillId="7" borderId="14" xfId="0" applyNumberFormat="1" applyFont="1" applyFill="1" applyBorder="1" applyAlignment="1">
      <alignment horizontal="center"/>
    </xf>
    <xf numFmtId="49" fontId="1" fillId="7" borderId="1" xfId="0" applyNumberFormat="1" applyFont="1" applyFill="1" applyBorder="1" applyAlignment="1">
      <alignment vertical="center"/>
    </xf>
    <xf numFmtId="49" fontId="2" fillId="7" borderId="1" xfId="0" applyNumberFormat="1" applyFont="1" applyFill="1" applyBorder="1" applyAlignment="1">
      <alignment horizontal="center"/>
    </xf>
    <xf numFmtId="49" fontId="3" fillId="7" borderId="1" xfId="0" applyNumberFormat="1" applyFont="1" applyFill="1" applyBorder="1" applyAlignment="1">
      <alignment horizontal="center" wrapText="1"/>
    </xf>
    <xf numFmtId="49" fontId="2" fillId="7" borderId="10" xfId="0" applyNumberFormat="1" applyFont="1" applyFill="1" applyBorder="1" applyAlignment="1">
      <alignment horizontal="center" vertical="center"/>
    </xf>
    <xf numFmtId="49" fontId="2" fillId="7" borderId="2" xfId="0" applyNumberFormat="1" applyFont="1" applyFill="1" applyBorder="1" applyAlignment="1">
      <alignment horizontal="center" vertical="center"/>
    </xf>
    <xf numFmtId="49" fontId="2" fillId="7" borderId="10" xfId="0" applyNumberFormat="1" applyFont="1" applyFill="1" applyBorder="1" applyAlignment="1">
      <alignment horizontal="center" wrapText="1"/>
    </xf>
    <xf numFmtId="0" fontId="2" fillId="7" borderId="10" xfId="0" applyFont="1" applyFill="1" applyBorder="1" applyAlignment="1">
      <alignment wrapText="1"/>
    </xf>
    <xf numFmtId="3" fontId="2" fillId="7" borderId="10" xfId="0" applyNumberFormat="1" applyFont="1" applyFill="1" applyBorder="1" applyAlignment="1">
      <alignment horizontal="center"/>
    </xf>
    <xf numFmtId="3" fontId="2" fillId="7" borderId="2" xfId="0" applyNumberFormat="1" applyFont="1" applyFill="1" applyBorder="1" applyAlignment="1">
      <alignment horizontal="center"/>
    </xf>
    <xf numFmtId="49" fontId="2" fillId="7" borderId="1" xfId="0" applyNumberFormat="1" applyFont="1" applyFill="1" applyBorder="1" applyAlignment="1">
      <alignment horizontal="center" wrapText="1"/>
    </xf>
    <xf numFmtId="0" fontId="3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/>
    </xf>
    <xf numFmtId="49" fontId="1" fillId="7" borderId="12" xfId="0" applyNumberFormat="1" applyFont="1" applyFill="1" applyBorder="1" applyAlignment="1">
      <alignment vertical="center"/>
    </xf>
    <xf numFmtId="49" fontId="2" fillId="7" borderId="75" xfId="0" applyNumberFormat="1" applyFont="1" applyFill="1" applyBorder="1" applyAlignment="1">
      <alignment horizontal="center" vertical="center"/>
    </xf>
    <xf numFmtId="49" fontId="2" fillId="7" borderId="12" xfId="0" applyNumberFormat="1" applyFont="1" applyFill="1" applyBorder="1" applyAlignment="1">
      <alignment horizontal="center" wrapText="1"/>
    </xf>
    <xf numFmtId="0" fontId="2" fillId="7" borderId="12" xfId="0" applyFont="1" applyFill="1" applyBorder="1" applyAlignment="1">
      <alignment wrapText="1"/>
    </xf>
    <xf numFmtId="3" fontId="2" fillId="7" borderId="12" xfId="0" applyNumberFormat="1" applyFont="1" applyFill="1" applyBorder="1" applyAlignment="1">
      <alignment horizontal="center" wrapText="1"/>
    </xf>
    <xf numFmtId="3" fontId="2" fillId="7" borderId="75" xfId="0" applyNumberFormat="1" applyFont="1" applyFill="1" applyBorder="1" applyAlignment="1">
      <alignment horizontal="center" wrapText="1"/>
    </xf>
    <xf numFmtId="49" fontId="3" fillId="7" borderId="1" xfId="0" applyNumberFormat="1" applyFont="1" applyFill="1" applyBorder="1" applyAlignment="1">
      <alignment horizontal="center" vertical="center"/>
    </xf>
    <xf numFmtId="49" fontId="2" fillId="7" borderId="1" xfId="0" applyNumberFormat="1" applyFont="1" applyFill="1" applyBorder="1" applyAlignment="1">
      <alignment horizontal="center" vertical="center"/>
    </xf>
    <xf numFmtId="49" fontId="2" fillId="7" borderId="14" xfId="0" applyNumberFormat="1" applyFont="1" applyFill="1" applyBorder="1" applyAlignment="1">
      <alignment horizontal="center" vertical="center"/>
    </xf>
    <xf numFmtId="49" fontId="2" fillId="7" borderId="1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vertical="center" wrapText="1"/>
    </xf>
    <xf numFmtId="3" fontId="1" fillId="7" borderId="1" xfId="0" applyNumberFormat="1" applyFont="1" applyFill="1" applyBorder="1" applyAlignment="1">
      <alignment horizontal="center" wrapText="1"/>
    </xf>
    <xf numFmtId="3" fontId="1" fillId="7" borderId="14" xfId="0" applyNumberFormat="1" applyFont="1" applyFill="1" applyBorder="1" applyAlignment="1">
      <alignment horizontal="center" wrapText="1"/>
    </xf>
    <xf numFmtId="0" fontId="1" fillId="7" borderId="1" xfId="0" applyFont="1" applyFill="1" applyBorder="1" applyAlignment="1">
      <alignment wrapText="1"/>
    </xf>
    <xf numFmtId="0" fontId="8" fillId="7" borderId="1" xfId="0" applyFont="1" applyFill="1" applyBorder="1" applyAlignment="1">
      <alignment horizontal="center" vertical="center"/>
    </xf>
    <xf numFmtId="49" fontId="2" fillId="7" borderId="1" xfId="0" applyNumberFormat="1" applyFont="1" applyFill="1" applyBorder="1" applyAlignment="1">
      <alignment horizontal="center" wrapText="1"/>
    </xf>
    <xf numFmtId="49" fontId="2" fillId="7" borderId="10" xfId="0" applyNumberFormat="1" applyFont="1" applyFill="1" applyBorder="1" applyAlignment="1">
      <alignment horizontal="center" vertical="center"/>
    </xf>
    <xf numFmtId="49" fontId="2" fillId="7" borderId="2" xfId="0" applyNumberFormat="1" applyFont="1" applyFill="1" applyBorder="1" applyAlignment="1">
      <alignment horizontal="center" vertical="center"/>
    </xf>
    <xf numFmtId="49" fontId="2" fillId="7" borderId="10" xfId="0" applyNumberFormat="1" applyFont="1" applyFill="1" applyBorder="1" applyAlignment="1">
      <alignment horizontal="center" wrapText="1"/>
    </xf>
    <xf numFmtId="0" fontId="2" fillId="7" borderId="10" xfId="0" applyFont="1" applyFill="1" applyBorder="1" applyAlignment="1">
      <alignment wrapText="1"/>
    </xf>
    <xf numFmtId="3" fontId="2" fillId="7" borderId="10" xfId="0" applyNumberFormat="1" applyFont="1" applyFill="1" applyBorder="1" applyAlignment="1">
      <alignment horizontal="center" wrapText="1"/>
    </xf>
    <xf numFmtId="3" fontId="2" fillId="7" borderId="2" xfId="0" applyNumberFormat="1" applyFont="1" applyFill="1" applyBorder="1" applyAlignment="1">
      <alignment horizontal="center" wrapText="1"/>
    </xf>
    <xf numFmtId="49" fontId="1" fillId="7" borderId="12" xfId="0" applyNumberFormat="1" applyFont="1" applyFill="1" applyBorder="1" applyAlignment="1">
      <alignment horizontal="center" vertical="center"/>
    </xf>
    <xf numFmtId="49" fontId="2" fillId="7" borderId="75" xfId="0" applyNumberFormat="1" applyFont="1" applyFill="1" applyBorder="1" applyAlignment="1">
      <alignment horizontal="center" vertical="center"/>
    </xf>
    <xf numFmtId="49" fontId="2" fillId="7" borderId="12" xfId="0" applyNumberFormat="1" applyFont="1" applyFill="1" applyBorder="1" applyAlignment="1">
      <alignment/>
    </xf>
    <xf numFmtId="0" fontId="2" fillId="7" borderId="12" xfId="0" applyFont="1" applyFill="1" applyBorder="1" applyAlignment="1">
      <alignment wrapText="1"/>
    </xf>
    <xf numFmtId="3" fontId="1" fillId="7" borderId="1" xfId="0" applyNumberFormat="1" applyFont="1" applyFill="1" applyBorder="1" applyAlignment="1">
      <alignment horizontal="center"/>
    </xf>
    <xf numFmtId="3" fontId="1" fillId="7" borderId="14" xfId="0" applyNumberFormat="1" applyFont="1" applyFill="1" applyBorder="1" applyAlignment="1">
      <alignment horizontal="center"/>
    </xf>
    <xf numFmtId="49" fontId="8" fillId="7" borderId="1" xfId="0" applyNumberFormat="1" applyFont="1" applyFill="1" applyBorder="1" applyAlignment="1">
      <alignment horizontal="center" vertical="center"/>
    </xf>
    <xf numFmtId="49" fontId="8" fillId="7" borderId="14" xfId="0" applyNumberFormat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right" vertical="center" wrapText="1"/>
    </xf>
    <xf numFmtId="3" fontId="8" fillId="7" borderId="1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wrapText="1"/>
    </xf>
    <xf numFmtId="3" fontId="1" fillId="5" borderId="1" xfId="0" applyNumberFormat="1" applyFont="1" applyFill="1" applyBorder="1" applyAlignment="1">
      <alignment horizontal="center"/>
    </xf>
    <xf numFmtId="0" fontId="1" fillId="0" borderId="22" xfId="0" applyFont="1" applyBorder="1" applyAlignment="1">
      <alignment wrapText="1"/>
    </xf>
    <xf numFmtId="3" fontId="1" fillId="2" borderId="0" xfId="0" applyNumberFormat="1" applyFont="1" applyFill="1" applyBorder="1" applyAlignment="1">
      <alignment horizontal="center"/>
    </xf>
    <xf numFmtId="3" fontId="1" fillId="5" borderId="6" xfId="0" applyNumberFormat="1" applyFont="1" applyFill="1" applyBorder="1" applyAlignment="1">
      <alignment horizontal="center"/>
    </xf>
    <xf numFmtId="3" fontId="1" fillId="2" borderId="81" xfId="0" applyNumberFormat="1" applyFont="1" applyFill="1" applyBorder="1" applyAlignment="1">
      <alignment horizontal="center" wrapText="1"/>
    </xf>
    <xf numFmtId="3" fontId="1" fillId="0" borderId="12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 wrapText="1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 wrapText="1"/>
    </xf>
    <xf numFmtId="0" fontId="0" fillId="0" borderId="22" xfId="0" applyBorder="1" applyAlignment="1">
      <alignment/>
    </xf>
    <xf numFmtId="0" fontId="1" fillId="0" borderId="43" xfId="0" applyFont="1" applyBorder="1" applyAlignment="1">
      <alignment wrapText="1"/>
    </xf>
    <xf numFmtId="0" fontId="1" fillId="0" borderId="45" xfId="0" applyFont="1" applyBorder="1" applyAlignment="1">
      <alignment wrapText="1"/>
    </xf>
    <xf numFmtId="3" fontId="1" fillId="5" borderId="45" xfId="0" applyNumberFormat="1" applyFont="1" applyFill="1" applyBorder="1" applyAlignment="1">
      <alignment horizontal="center" wrapText="1"/>
    </xf>
    <xf numFmtId="3" fontId="1" fillId="5" borderId="55" xfId="0" applyNumberFormat="1" applyFont="1" applyFill="1" applyBorder="1" applyAlignment="1">
      <alignment horizontal="center" wrapText="1"/>
    </xf>
    <xf numFmtId="3" fontId="1" fillId="0" borderId="13" xfId="0" applyNumberFormat="1" applyFont="1" applyBorder="1" applyAlignment="1">
      <alignment horizontal="center"/>
    </xf>
    <xf numFmtId="3" fontId="1" fillId="4" borderId="84" xfId="0" applyNumberFormat="1" applyFont="1" applyFill="1" applyBorder="1" applyAlignment="1">
      <alignment horizontal="center" wrapText="1"/>
    </xf>
    <xf numFmtId="3" fontId="1" fillId="4" borderId="45" xfId="0" applyNumberFormat="1" applyFont="1" applyFill="1" applyBorder="1" applyAlignment="1">
      <alignment horizontal="center" wrapText="1"/>
    </xf>
    <xf numFmtId="3" fontId="1" fillId="4" borderId="22" xfId="0" applyNumberFormat="1" applyFont="1" applyFill="1" applyBorder="1" applyAlignment="1">
      <alignment horizontal="center" wrapText="1"/>
    </xf>
    <xf numFmtId="3" fontId="1" fillId="5" borderId="22" xfId="0" applyNumberFormat="1" applyFont="1" applyFill="1" applyBorder="1" applyAlignment="1">
      <alignment horizontal="center" wrapText="1"/>
    </xf>
    <xf numFmtId="3" fontId="1" fillId="0" borderId="11" xfId="0" applyNumberFormat="1" applyFont="1" applyFill="1" applyBorder="1" applyAlignment="1">
      <alignment horizontal="center" wrapText="1"/>
    </xf>
    <xf numFmtId="3" fontId="1" fillId="0" borderId="8" xfId="0" applyNumberFormat="1" applyFont="1" applyFill="1" applyBorder="1" applyAlignment="1">
      <alignment horizontal="center" wrapText="1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3" fontId="1" fillId="5" borderId="37" xfId="0" applyNumberFormat="1" applyFont="1" applyFill="1" applyBorder="1" applyAlignment="1">
      <alignment horizontal="center"/>
    </xf>
    <xf numFmtId="3" fontId="1" fillId="5" borderId="38" xfId="0" applyNumberFormat="1" applyFont="1" applyFill="1" applyBorder="1" applyAlignment="1">
      <alignment horizontal="center"/>
    </xf>
    <xf numFmtId="3" fontId="1" fillId="5" borderId="84" xfId="0" applyNumberFormat="1" applyFont="1" applyFill="1" applyBorder="1" applyAlignment="1">
      <alignment horizontal="center" wrapText="1"/>
    </xf>
    <xf numFmtId="3" fontId="1" fillId="2" borderId="55" xfId="0" applyNumberFormat="1" applyFont="1" applyFill="1" applyBorder="1" applyAlignment="1">
      <alignment horizontal="center" wrapText="1"/>
    </xf>
    <xf numFmtId="3" fontId="1" fillId="0" borderId="102" xfId="0" applyNumberFormat="1" applyFont="1" applyBorder="1" applyAlignment="1">
      <alignment horizontal="center" wrapText="1"/>
    </xf>
    <xf numFmtId="3" fontId="1" fillId="0" borderId="103" xfId="0" applyNumberFormat="1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164" fontId="1" fillId="0" borderId="39" xfId="0" applyNumberFormat="1" applyFont="1" applyFill="1" applyBorder="1" applyAlignment="1" applyProtection="1">
      <alignment horizontal="center"/>
      <protection/>
    </xf>
    <xf numFmtId="4" fontId="13" fillId="0" borderId="37" xfId="0" applyNumberFormat="1" applyFont="1" applyFill="1" applyBorder="1" applyAlignment="1">
      <alignment horizontal="center"/>
    </xf>
    <xf numFmtId="4" fontId="1" fillId="0" borderId="44" xfId="0" applyNumberFormat="1" applyFont="1" applyFill="1" applyBorder="1" applyAlignment="1">
      <alignment horizontal="center"/>
    </xf>
    <xf numFmtId="4" fontId="1" fillId="0" borderId="104" xfId="0" applyNumberFormat="1" applyFont="1" applyFill="1" applyBorder="1" applyAlignment="1">
      <alignment horizontal="center"/>
    </xf>
    <xf numFmtId="0" fontId="0" fillId="0" borderId="105" xfId="0" applyBorder="1" applyAlignment="1">
      <alignment/>
    </xf>
    <xf numFmtId="0" fontId="0" fillId="0" borderId="25" xfId="0" applyBorder="1" applyAlignment="1">
      <alignment/>
    </xf>
    <xf numFmtId="49" fontId="2" fillId="0" borderId="22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 wrapText="1"/>
    </xf>
    <xf numFmtId="3" fontId="1" fillId="2" borderId="106" xfId="0" applyNumberFormat="1" applyFont="1" applyFill="1" applyBorder="1" applyAlignment="1">
      <alignment horizontal="center"/>
    </xf>
    <xf numFmtId="3" fontId="1" fillId="5" borderId="107" xfId="0" applyNumberFormat="1" applyFont="1" applyFill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3" fontId="1" fillId="5" borderId="82" xfId="0" applyNumberFormat="1" applyFont="1" applyFill="1" applyBorder="1" applyAlignment="1">
      <alignment horizontal="center"/>
    </xf>
    <xf numFmtId="3" fontId="1" fillId="5" borderId="106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166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166" fontId="15" fillId="0" borderId="15" xfId="0" applyNumberFormat="1" applyFont="1" applyBorder="1" applyAlignment="1">
      <alignment vertical="top" wrapText="1"/>
    </xf>
    <xf numFmtId="167" fontId="15" fillId="0" borderId="11" xfId="0" applyNumberFormat="1" applyFont="1" applyBorder="1" applyAlignment="1">
      <alignment vertical="top" wrapText="1"/>
    </xf>
    <xf numFmtId="166" fontId="15" fillId="0" borderId="11" xfId="0" applyNumberFormat="1" applyFont="1" applyBorder="1" applyAlignment="1">
      <alignment vertical="top" wrapText="1"/>
    </xf>
    <xf numFmtId="167" fontId="15" fillId="0" borderId="15" xfId="0" applyNumberFormat="1" applyFont="1" applyBorder="1" applyAlignment="1">
      <alignment vertical="top" wrapText="1"/>
    </xf>
    <xf numFmtId="167" fontId="15" fillId="0" borderId="84" xfId="0" applyNumberFormat="1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5" fillId="0" borderId="8" xfId="0" applyFont="1" applyBorder="1" applyAlignment="1">
      <alignment vertical="top" wrapText="1"/>
    </xf>
    <xf numFmtId="166" fontId="15" fillId="0" borderId="6" xfId="0" applyNumberFormat="1" applyFont="1" applyBorder="1" applyAlignment="1">
      <alignment vertical="top" wrapText="1"/>
    </xf>
    <xf numFmtId="167" fontId="15" fillId="0" borderId="8" xfId="0" applyNumberFormat="1" applyFont="1" applyBorder="1" applyAlignment="1">
      <alignment vertical="top" wrapText="1"/>
    </xf>
    <xf numFmtId="166" fontId="15" fillId="0" borderId="8" xfId="0" applyNumberFormat="1" applyFont="1" applyBorder="1" applyAlignment="1">
      <alignment vertical="top" wrapText="1"/>
    </xf>
    <xf numFmtId="167" fontId="15" fillId="0" borderId="6" xfId="0" applyNumberFormat="1" applyFont="1" applyBorder="1" applyAlignment="1">
      <alignment vertical="top" wrapText="1"/>
    </xf>
    <xf numFmtId="167" fontId="15" fillId="0" borderId="45" xfId="0" applyNumberFormat="1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166" fontId="1" fillId="0" borderId="6" xfId="0" applyNumberFormat="1" applyFont="1" applyBorder="1" applyAlignment="1">
      <alignment vertical="top" wrapText="1"/>
    </xf>
    <xf numFmtId="0" fontId="15" fillId="0" borderId="9" xfId="0" applyFont="1" applyBorder="1" applyAlignment="1">
      <alignment vertical="top" wrapText="1"/>
    </xf>
    <xf numFmtId="166" fontId="15" fillId="0" borderId="4" xfId="0" applyNumberFormat="1" applyFont="1" applyBorder="1" applyAlignment="1">
      <alignment vertical="top" wrapText="1"/>
    </xf>
    <xf numFmtId="167" fontId="15" fillId="0" borderId="9" xfId="0" applyNumberFormat="1" applyFont="1" applyBorder="1" applyAlignment="1">
      <alignment vertical="top" wrapText="1"/>
    </xf>
    <xf numFmtId="166" fontId="15" fillId="0" borderId="9" xfId="0" applyNumberFormat="1" applyFont="1" applyBorder="1" applyAlignment="1">
      <alignment vertical="top" wrapText="1"/>
    </xf>
    <xf numFmtId="167" fontId="15" fillId="0" borderId="4" xfId="0" applyNumberFormat="1" applyFont="1" applyBorder="1" applyAlignment="1">
      <alignment vertical="top" wrapText="1"/>
    </xf>
    <xf numFmtId="167" fontId="15" fillId="0" borderId="22" xfId="0" applyNumberFormat="1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166" fontId="15" fillId="0" borderId="14" xfId="0" applyNumberFormat="1" applyFont="1" applyBorder="1" applyAlignment="1">
      <alignment vertical="top" wrapText="1"/>
    </xf>
    <xf numFmtId="166" fontId="15" fillId="0" borderId="1" xfId="0" applyNumberFormat="1" applyFont="1" applyBorder="1" applyAlignment="1">
      <alignment vertical="top" wrapText="1"/>
    </xf>
    <xf numFmtId="166" fontId="15" fillId="0" borderId="17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166" fontId="1" fillId="0" borderId="11" xfId="0" applyNumberFormat="1" applyFont="1" applyBorder="1" applyAlignment="1">
      <alignment vertical="top" wrapText="1"/>
    </xf>
    <xf numFmtId="166" fontId="15" fillId="0" borderId="13" xfId="0" applyNumberFormat="1" applyFont="1" applyBorder="1" applyAlignment="1">
      <alignment vertical="top" wrapText="1"/>
    </xf>
    <xf numFmtId="0" fontId="15" fillId="0" borderId="7" xfId="0" applyFont="1" applyBorder="1" applyAlignment="1">
      <alignment horizontal="center" vertical="top" wrapText="1"/>
    </xf>
    <xf numFmtId="0" fontId="15" fillId="0" borderId="0" xfId="0" applyFont="1" applyAlignment="1">
      <alignment vertical="top" wrapText="1"/>
    </xf>
    <xf numFmtId="0" fontId="15" fillId="0" borderId="8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167" fontId="1" fillId="0" borderId="11" xfId="0" applyNumberFormat="1" applyFont="1" applyBorder="1" applyAlignment="1">
      <alignment vertical="top" wrapText="1"/>
    </xf>
    <xf numFmtId="167" fontId="1" fillId="0" borderId="15" xfId="0" applyNumberFormat="1" applyFont="1" applyBorder="1" applyAlignment="1">
      <alignment vertical="top" wrapText="1"/>
    </xf>
    <xf numFmtId="167" fontId="1" fillId="0" borderId="8" xfId="0" applyNumberFormat="1" applyFont="1" applyBorder="1" applyAlignment="1">
      <alignment vertical="top" wrapText="1"/>
    </xf>
    <xf numFmtId="166" fontId="1" fillId="0" borderId="8" xfId="0" applyNumberFormat="1" applyFont="1" applyBorder="1" applyAlignment="1">
      <alignment vertical="top" wrapText="1"/>
    </xf>
    <xf numFmtId="167" fontId="1" fillId="0" borderId="6" xfId="0" applyNumberFormat="1" applyFont="1" applyBorder="1" applyAlignment="1">
      <alignment vertical="top" wrapText="1"/>
    </xf>
    <xf numFmtId="167" fontId="1" fillId="0" borderId="9" xfId="0" applyNumberFormat="1" applyFont="1" applyBorder="1" applyAlignment="1">
      <alignment vertical="top" wrapText="1"/>
    </xf>
    <xf numFmtId="166" fontId="1" fillId="0" borderId="9" xfId="0" applyNumberFormat="1" applyFont="1" applyBorder="1" applyAlignment="1">
      <alignment vertical="top" wrapText="1"/>
    </xf>
    <xf numFmtId="167" fontId="1" fillId="0" borderId="4" xfId="0" applyNumberFormat="1" applyFont="1" applyBorder="1" applyAlignment="1">
      <alignment vertical="top" wrapText="1"/>
    </xf>
    <xf numFmtId="166" fontId="1" fillId="0" borderId="15" xfId="0" applyNumberFormat="1" applyFont="1" applyBorder="1" applyAlignment="1">
      <alignment vertical="top" wrapText="1"/>
    </xf>
    <xf numFmtId="0" fontId="1" fillId="0" borderId="0" xfId="0" applyFont="1" applyBorder="1" applyAlignment="1">
      <alignment/>
    </xf>
    <xf numFmtId="166" fontId="1" fillId="0" borderId="14" xfId="0" applyNumberFormat="1" applyFont="1" applyBorder="1" applyAlignment="1">
      <alignment horizontal="center" vertical="top" wrapText="1"/>
    </xf>
    <xf numFmtId="167" fontId="1" fillId="2" borderId="17" xfId="0" applyNumberFormat="1" applyFont="1" applyFill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166" fontId="1" fillId="0" borderId="14" xfId="0" applyNumberFormat="1" applyFont="1" applyFill="1" applyBorder="1" applyAlignment="1">
      <alignment horizontal="center" vertical="top"/>
    </xf>
    <xf numFmtId="166" fontId="1" fillId="0" borderId="0" xfId="0" applyNumberFormat="1" applyFont="1" applyBorder="1" applyAlignment="1">
      <alignment horizontal="center" vertical="top" wrapText="1"/>
    </xf>
    <xf numFmtId="166" fontId="1" fillId="0" borderId="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7" fontId="1" fillId="0" borderId="0" xfId="0" applyNumberFormat="1" applyFont="1" applyFill="1" applyBorder="1" applyAlignment="1">
      <alignment vertical="top" wrapText="1"/>
    </xf>
    <xf numFmtId="167" fontId="1" fillId="0" borderId="0" xfId="0" applyNumberFormat="1" applyFont="1" applyBorder="1" applyAlignment="1">
      <alignment horizontal="center" wrapText="1"/>
    </xf>
    <xf numFmtId="166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166" fontId="1" fillId="0" borderId="0" xfId="0" applyNumberFormat="1" applyFont="1" applyBorder="1" applyAlignment="1">
      <alignment vertical="center" wrapText="1"/>
    </xf>
    <xf numFmtId="0" fontId="29" fillId="0" borderId="0" xfId="0" applyFont="1" applyAlignment="1">
      <alignment/>
    </xf>
    <xf numFmtId="0" fontId="29" fillId="0" borderId="0" xfId="0" applyFont="1" applyAlignment="1">
      <alignment horizontal="left"/>
    </xf>
    <xf numFmtId="0" fontId="0" fillId="0" borderId="0" xfId="0" applyFont="1" applyAlignment="1">
      <alignment/>
    </xf>
    <xf numFmtId="0" fontId="29" fillId="8" borderId="0" xfId="0" applyFont="1" applyAlignment="1">
      <alignment/>
    </xf>
    <xf numFmtId="0" fontId="30" fillId="0" borderId="0" xfId="0" applyFont="1" applyAlignment="1">
      <alignment/>
    </xf>
    <xf numFmtId="0" fontId="30" fillId="0" borderId="108" xfId="0" applyFont="1" applyAlignment="1">
      <alignment horizontal="center"/>
    </xf>
    <xf numFmtId="0" fontId="30" fillId="0" borderId="109" xfId="0" applyFont="1" applyAlignment="1">
      <alignment horizontal="left" wrapText="1"/>
    </xf>
    <xf numFmtId="0" fontId="29" fillId="0" borderId="110" xfId="0" applyFont="1" applyAlignment="1">
      <alignment horizontal="center"/>
    </xf>
    <xf numFmtId="0" fontId="29" fillId="0" borderId="111" xfId="0" applyFont="1" applyAlignment="1">
      <alignment wrapText="1"/>
    </xf>
    <xf numFmtId="0" fontId="29" fillId="0" borderId="112" xfId="0" applyFont="1" applyAlignment="1">
      <alignment horizontal="center"/>
    </xf>
    <xf numFmtId="4" fontId="30" fillId="0" borderId="110" xfId="0" applyFont="1" applyAlignment="1">
      <alignment horizontal="center"/>
    </xf>
    <xf numFmtId="0" fontId="29" fillId="0" borderId="108" xfId="0" applyFont="1" applyAlignment="1">
      <alignment wrapText="1"/>
    </xf>
    <xf numFmtId="0" fontId="29" fillId="0" borderId="111" xfId="0" applyFont="1" applyAlignment="1">
      <alignment horizontal="center"/>
    </xf>
    <xf numFmtId="4" fontId="30" fillId="0" borderId="108" xfId="0" applyFont="1" applyAlignment="1">
      <alignment horizontal="center"/>
    </xf>
    <xf numFmtId="0" fontId="30" fillId="0" borderId="113" xfId="0" applyFont="1" applyAlignment="1">
      <alignment horizontal="center"/>
    </xf>
    <xf numFmtId="0" fontId="30" fillId="0" borderId="114" xfId="0" applyFont="1" applyAlignment="1">
      <alignment wrapText="1"/>
    </xf>
    <xf numFmtId="0" fontId="30" fillId="0" borderId="115" xfId="0" applyFont="1" applyAlignment="1">
      <alignment horizontal="center"/>
    </xf>
    <xf numFmtId="0" fontId="29" fillId="0" borderId="116" xfId="0" applyFont="1" applyAlignment="1">
      <alignment horizontal="center"/>
    </xf>
    <xf numFmtId="0" fontId="29" fillId="0" borderId="117" xfId="0" applyFont="1" applyAlignment="1">
      <alignment wrapText="1"/>
    </xf>
    <xf numFmtId="0" fontId="29" fillId="0" borderId="118" xfId="0" applyFont="1" applyAlignment="1">
      <alignment horizontal="center"/>
    </xf>
    <xf numFmtId="4" fontId="30" fillId="0" borderId="119" xfId="0" applyFont="1" applyAlignment="1">
      <alignment horizontal="center"/>
    </xf>
    <xf numFmtId="4" fontId="30" fillId="0" borderId="120" xfId="0" applyFont="1" applyAlignment="1">
      <alignment horizontal="center"/>
    </xf>
    <xf numFmtId="0" fontId="30" fillId="0" borderId="0" xfId="0" applyFont="1" applyAlignment="1">
      <alignment wrapText="1"/>
    </xf>
    <xf numFmtId="3" fontId="29" fillId="0" borderId="0" xfId="0" applyFont="1" applyAlignment="1">
      <alignment/>
    </xf>
    <xf numFmtId="0" fontId="29" fillId="0" borderId="0" xfId="0" applyFont="1" applyAlignment="1">
      <alignment wrapText="1"/>
    </xf>
    <xf numFmtId="4" fontId="30" fillId="0" borderId="0" xfId="0" applyFont="1" applyAlignment="1">
      <alignment/>
    </xf>
    <xf numFmtId="3" fontId="30" fillId="0" borderId="0" xfId="0" applyFont="1" applyAlignment="1">
      <alignment/>
    </xf>
    <xf numFmtId="0" fontId="31" fillId="0" borderId="0" xfId="0" applyFont="1" applyAlignment="1">
      <alignment/>
    </xf>
    <xf numFmtId="3" fontId="31" fillId="0" borderId="0" xfId="0" applyFont="1" applyAlignment="1">
      <alignment/>
    </xf>
    <xf numFmtId="0" fontId="29" fillId="0" borderId="0" xfId="0" applyFont="1" applyFill="1" applyBorder="1" applyAlignment="1">
      <alignment wrapText="1"/>
    </xf>
    <xf numFmtId="3" fontId="29" fillId="0" borderId="0" xfId="0" applyNumberFormat="1" applyFont="1" applyFill="1" applyBorder="1" applyAlignment="1">
      <alignment/>
    </xf>
    <xf numFmtId="168" fontId="29" fillId="0" borderId="0" xfId="0" applyFont="1" applyAlignment="1">
      <alignment horizontal="left" wrapText="1"/>
    </xf>
    <xf numFmtId="49" fontId="32" fillId="0" borderId="0" xfId="0" applyFont="1" applyAlignment="1">
      <alignment/>
    </xf>
    <xf numFmtId="2" fontId="28" fillId="0" borderId="12" xfId="0" applyNumberFormat="1" applyFont="1" applyBorder="1" applyAlignment="1">
      <alignment horizontal="center" vertical="center" wrapText="1"/>
    </xf>
    <xf numFmtId="2" fontId="27" fillId="0" borderId="0" xfId="0" applyNumberFormat="1" applyFont="1" applyAlignment="1">
      <alignment horizontal="center" vertical="center" wrapText="1"/>
    </xf>
    <xf numFmtId="2" fontId="27" fillId="0" borderId="0" xfId="0" applyNumberFormat="1" applyFont="1" applyAlignment="1">
      <alignment horizontal="center" vertical="center"/>
    </xf>
    <xf numFmtId="2" fontId="27" fillId="0" borderId="0" xfId="0" applyNumberFormat="1" applyFont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2" fontId="28" fillId="0" borderId="7" xfId="0" applyNumberFormat="1" applyFont="1" applyBorder="1" applyAlignment="1">
      <alignment horizontal="center" vertical="center" wrapText="1"/>
    </xf>
    <xf numFmtId="2" fontId="28" fillId="0" borderId="1" xfId="0" applyNumberFormat="1" applyFont="1" applyBorder="1" applyAlignment="1">
      <alignment horizontal="center" vertical="center" wrapText="1"/>
    </xf>
    <xf numFmtId="1" fontId="27" fillId="0" borderId="23" xfId="0" applyNumberFormat="1" applyFont="1" applyBorder="1" applyAlignment="1">
      <alignment horizontal="center" vertical="center" wrapText="1"/>
    </xf>
    <xf numFmtId="2" fontId="27" fillId="0" borderId="1" xfId="0" applyNumberFormat="1" applyFont="1" applyBorder="1" applyAlignment="1">
      <alignment horizontal="center" vertical="center" wrapText="1"/>
    </xf>
    <xf numFmtId="1" fontId="27" fillId="0" borderId="7" xfId="0" applyNumberFormat="1" applyFont="1" applyBorder="1" applyAlignment="1">
      <alignment horizontal="center" vertical="center" wrapText="1"/>
    </xf>
    <xf numFmtId="1" fontId="27" fillId="0" borderId="3" xfId="0" applyNumberFormat="1" applyFont="1" applyBorder="1" applyAlignment="1">
      <alignment horizontal="center" vertical="center" wrapText="1"/>
    </xf>
    <xf numFmtId="1" fontId="27" fillId="0" borderId="12" xfId="0" applyNumberFormat="1" applyFont="1" applyBorder="1" applyAlignment="1">
      <alignment horizontal="center" vertical="center" wrapText="1"/>
    </xf>
    <xf numFmtId="1" fontId="27" fillId="9" borderId="12" xfId="0" applyNumberFormat="1" applyFont="1" applyFill="1" applyBorder="1" applyAlignment="1">
      <alignment horizontal="center" vertical="center" wrapText="1"/>
    </xf>
    <xf numFmtId="1" fontId="27" fillId="0" borderId="1" xfId="0" applyNumberFormat="1" applyFont="1" applyBorder="1" applyAlignment="1">
      <alignment horizontal="center" vertical="center" wrapText="1"/>
    </xf>
    <xf numFmtId="1" fontId="27" fillId="0" borderId="12" xfId="0" applyNumberFormat="1" applyFont="1" applyBorder="1" applyAlignment="1">
      <alignment horizontal="center" vertical="center"/>
    </xf>
    <xf numFmtId="2" fontId="27" fillId="0" borderId="7" xfId="0" applyNumberFormat="1" applyFont="1" applyBorder="1" applyAlignment="1">
      <alignment horizontal="center" vertical="center" wrapText="1"/>
    </xf>
    <xf numFmtId="2" fontId="27" fillId="9" borderId="12" xfId="0" applyNumberFormat="1" applyFont="1" applyFill="1" applyBorder="1" applyAlignment="1">
      <alignment horizontal="center" vertical="center" wrapText="1"/>
    </xf>
    <xf numFmtId="2" fontId="28" fillId="9" borderId="12" xfId="0" applyNumberFormat="1" applyFont="1" applyFill="1" applyBorder="1" applyAlignment="1">
      <alignment horizontal="center" vertical="center" wrapText="1"/>
    </xf>
    <xf numFmtId="2" fontId="27" fillId="0" borderId="12" xfId="0" applyNumberFormat="1" applyFont="1" applyBorder="1" applyAlignment="1">
      <alignment horizontal="center" vertical="center" wrapText="1"/>
    </xf>
    <xf numFmtId="2" fontId="27" fillId="0" borderId="1" xfId="0" applyNumberFormat="1" applyFont="1" applyBorder="1" applyAlignment="1">
      <alignment horizontal="center" vertical="center" wrapText="1"/>
    </xf>
    <xf numFmtId="2" fontId="27" fillId="0" borderId="12" xfId="0" applyNumberFormat="1" applyFont="1" applyBorder="1" applyAlignment="1">
      <alignment horizontal="center" vertical="center"/>
    </xf>
    <xf numFmtId="1" fontId="27" fillId="0" borderId="25" xfId="0" applyNumberFormat="1" applyFont="1" applyBorder="1" applyAlignment="1">
      <alignment horizontal="center" vertical="center" wrapText="1"/>
    </xf>
    <xf numFmtId="1" fontId="27" fillId="0" borderId="39" xfId="0" applyNumberFormat="1" applyFont="1" applyBorder="1" applyAlignment="1">
      <alignment horizontal="center" vertical="center" wrapText="1"/>
    </xf>
    <xf numFmtId="2" fontId="27" fillId="9" borderId="1" xfId="0" applyNumberFormat="1" applyFont="1" applyFill="1" applyBorder="1" applyAlignment="1">
      <alignment horizontal="center" vertical="center" wrapText="1"/>
    </xf>
    <xf numFmtId="1" fontId="27" fillId="9" borderId="1" xfId="0" applyNumberFormat="1" applyFont="1" applyFill="1" applyBorder="1" applyAlignment="1">
      <alignment horizontal="center" vertical="center" wrapText="1"/>
    </xf>
    <xf numFmtId="2" fontId="28" fillId="9" borderId="1" xfId="0" applyNumberFormat="1" applyFont="1" applyFill="1" applyBorder="1" applyAlignment="1">
      <alignment horizontal="center" vertical="center" wrapText="1"/>
    </xf>
    <xf numFmtId="2" fontId="28" fillId="0" borderId="10" xfId="0" applyNumberFormat="1" applyFont="1" applyBorder="1" applyAlignment="1">
      <alignment horizontal="center" vertical="center" wrapText="1"/>
    </xf>
    <xf numFmtId="2" fontId="28" fillId="0" borderId="10" xfId="0" applyNumberFormat="1" applyFont="1" applyBorder="1" applyAlignment="1">
      <alignment horizontal="center" vertical="center"/>
    </xf>
    <xf numFmtId="1" fontId="27" fillId="0" borderId="10" xfId="0" applyNumberFormat="1" applyFont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2" fontId="27" fillId="0" borderId="12" xfId="0" applyNumberFormat="1" applyFont="1" applyBorder="1" applyAlignment="1">
      <alignment horizontal="center" vertical="center" wrapText="1"/>
    </xf>
    <xf numFmtId="2" fontId="27" fillId="0" borderId="75" xfId="0" applyNumberFormat="1" applyFont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 vertical="center" wrapText="1"/>
    </xf>
    <xf numFmtId="1" fontId="27" fillId="0" borderId="29" xfId="0" applyNumberFormat="1" applyFont="1" applyBorder="1" applyAlignment="1">
      <alignment horizontal="center" vertical="center"/>
    </xf>
    <xf numFmtId="2" fontId="27" fillId="0" borderId="47" xfId="0" applyNumberFormat="1" applyFont="1" applyBorder="1" applyAlignment="1">
      <alignment horizontal="center" vertical="center" wrapText="1"/>
    </xf>
    <xf numFmtId="2" fontId="27" fillId="0" borderId="47" xfId="0" applyNumberFormat="1" applyFont="1" applyBorder="1" applyAlignment="1">
      <alignment horizontal="center" vertical="center"/>
    </xf>
    <xf numFmtId="2" fontId="28" fillId="0" borderId="47" xfId="0" applyNumberFormat="1" applyFont="1" applyBorder="1" applyAlignment="1">
      <alignment horizontal="center" vertical="center" wrapText="1"/>
    </xf>
    <xf numFmtId="2" fontId="34" fillId="0" borderId="47" xfId="0" applyNumberFormat="1" applyFont="1" applyBorder="1" applyAlignment="1">
      <alignment horizontal="center" vertical="center" wrapText="1"/>
    </xf>
    <xf numFmtId="2" fontId="28" fillId="0" borderId="75" xfId="0" applyNumberFormat="1" applyFont="1" applyBorder="1" applyAlignment="1">
      <alignment horizontal="center" vertical="center" wrapText="1"/>
    </xf>
    <xf numFmtId="2" fontId="28" fillId="0" borderId="48" xfId="0" applyNumberFormat="1" applyFont="1" applyBorder="1" applyAlignment="1">
      <alignment horizontal="center" vertical="center" wrapText="1"/>
    </xf>
    <xf numFmtId="1" fontId="27" fillId="0" borderId="1" xfId="0" applyNumberFormat="1" applyFont="1" applyBorder="1" applyAlignment="1">
      <alignment horizontal="center" vertical="center"/>
    </xf>
    <xf numFmtId="2" fontId="27" fillId="0" borderId="14" xfId="0" applyNumberFormat="1" applyFont="1" applyBorder="1" applyAlignment="1">
      <alignment horizontal="center" vertical="center" wrapText="1"/>
    </xf>
    <xf numFmtId="2" fontId="27" fillId="0" borderId="1" xfId="0" applyNumberFormat="1" applyFont="1" applyBorder="1" applyAlignment="1">
      <alignment horizontal="center" vertical="center"/>
    </xf>
    <xf numFmtId="2" fontId="28" fillId="0" borderId="14" xfId="0" applyNumberFormat="1" applyFont="1" applyBorder="1" applyAlignment="1">
      <alignment horizontal="center" vertical="center" wrapText="1"/>
    </xf>
    <xf numFmtId="0" fontId="27" fillId="9" borderId="31" xfId="0" applyFont="1" applyFill="1" applyBorder="1" applyAlignment="1">
      <alignment horizontal="center" vertical="center" wrapText="1"/>
    </xf>
    <xf numFmtId="2" fontId="33" fillId="0" borderId="1" xfId="0" applyNumberFormat="1" applyFont="1" applyBorder="1" applyAlignment="1">
      <alignment horizontal="center" vertical="center"/>
    </xf>
    <xf numFmtId="1" fontId="33" fillId="0" borderId="1" xfId="0" applyNumberFormat="1" applyFont="1" applyBorder="1" applyAlignment="1">
      <alignment horizontal="center" vertical="center"/>
    </xf>
    <xf numFmtId="1" fontId="27" fillId="0" borderId="24" xfId="0" applyNumberFormat="1" applyFont="1" applyBorder="1" applyAlignment="1">
      <alignment horizontal="center" vertical="center" wrapText="1"/>
    </xf>
    <xf numFmtId="1" fontId="27" fillId="0" borderId="24" xfId="0" applyNumberFormat="1" applyFont="1" applyFill="1" applyBorder="1" applyAlignment="1">
      <alignment horizontal="center" vertical="center"/>
    </xf>
    <xf numFmtId="1" fontId="27" fillId="0" borderId="25" xfId="0" applyNumberFormat="1" applyFont="1" applyFill="1" applyBorder="1" applyAlignment="1">
      <alignment horizontal="center" vertical="center"/>
    </xf>
    <xf numFmtId="1" fontId="27" fillId="0" borderId="39" xfId="0" applyNumberFormat="1" applyFont="1" applyFill="1" applyBorder="1" applyAlignment="1">
      <alignment horizontal="center" vertical="center"/>
    </xf>
    <xf numFmtId="1" fontId="27" fillId="0" borderId="19" xfId="0" applyNumberFormat="1" applyFont="1" applyFill="1" applyBorder="1" applyAlignment="1">
      <alignment horizontal="center" vertical="center" wrapText="1"/>
    </xf>
    <xf numFmtId="1" fontId="27" fillId="0" borderId="27" xfId="0" applyNumberFormat="1" applyFont="1" applyFill="1" applyBorder="1" applyAlignment="1">
      <alignment horizontal="center" vertical="center" wrapText="1"/>
    </xf>
    <xf numFmtId="1" fontId="27" fillId="0" borderId="37" xfId="0" applyNumberFormat="1" applyFont="1" applyFill="1" applyBorder="1" applyAlignment="1">
      <alignment horizontal="center" vertical="center" wrapText="1"/>
    </xf>
    <xf numFmtId="1" fontId="33" fillId="0" borderId="7" xfId="0" applyNumberFormat="1" applyFont="1" applyBorder="1" applyAlignment="1">
      <alignment horizontal="center" vertical="center"/>
    </xf>
    <xf numFmtId="1" fontId="27" fillId="0" borderId="24" xfId="0" applyNumberFormat="1" applyFont="1" applyFill="1" applyBorder="1" applyAlignment="1">
      <alignment horizontal="center" vertical="center" wrapText="1"/>
    </xf>
    <xf numFmtId="1" fontId="27" fillId="0" borderId="25" xfId="0" applyNumberFormat="1" applyFont="1" applyFill="1" applyBorder="1" applyAlignment="1">
      <alignment horizontal="center" vertical="center" wrapText="1"/>
    </xf>
    <xf numFmtId="1" fontId="27" fillId="0" borderId="39" xfId="0" applyNumberFormat="1" applyFont="1" applyFill="1" applyBorder="1" applyAlignment="1">
      <alignment horizontal="center" vertical="center" wrapText="1"/>
    </xf>
    <xf numFmtId="1" fontId="28" fillId="0" borderId="1" xfId="0" applyNumberFormat="1" applyFont="1" applyBorder="1" applyAlignment="1">
      <alignment horizontal="center" vertical="center" wrapText="1"/>
    </xf>
    <xf numFmtId="1" fontId="28" fillId="0" borderId="1" xfId="0" applyNumberFormat="1" applyFont="1" applyBorder="1" applyAlignment="1">
      <alignment horizontal="center" vertical="center"/>
    </xf>
    <xf numFmtId="1" fontId="37" fillId="0" borderId="1" xfId="0" applyNumberFormat="1" applyFont="1" applyBorder="1" applyAlignment="1">
      <alignment horizontal="center" vertical="center"/>
    </xf>
    <xf numFmtId="1" fontId="28" fillId="0" borderId="5" xfId="0" applyNumberFormat="1" applyFont="1" applyBorder="1" applyAlignment="1">
      <alignment horizontal="center" vertical="center" wrapText="1"/>
    </xf>
    <xf numFmtId="1" fontId="28" fillId="0" borderId="7" xfId="0" applyNumberFormat="1" applyFont="1" applyBorder="1" applyAlignment="1">
      <alignment horizontal="center" vertical="center" wrapText="1"/>
    </xf>
    <xf numFmtId="1" fontId="28" fillId="0" borderId="43" xfId="0" applyNumberFormat="1" applyFont="1" applyBorder="1" applyAlignment="1">
      <alignment horizontal="center" vertical="center" wrapText="1"/>
    </xf>
    <xf numFmtId="1" fontId="28" fillId="0" borderId="43" xfId="0" applyNumberFormat="1" applyFont="1" applyBorder="1" applyAlignment="1">
      <alignment horizontal="center" vertical="center"/>
    </xf>
    <xf numFmtId="1" fontId="37" fillId="0" borderId="7" xfId="0" applyNumberFormat="1" applyFont="1" applyBorder="1" applyAlignment="1">
      <alignment horizontal="center" vertical="center"/>
    </xf>
    <xf numFmtId="1" fontId="28" fillId="0" borderId="14" xfId="0" applyNumberFormat="1" applyFont="1" applyBorder="1" applyAlignment="1">
      <alignment horizontal="center" vertical="center" wrapText="1"/>
    </xf>
    <xf numFmtId="1" fontId="28" fillId="0" borderId="17" xfId="0" applyNumberFormat="1" applyFont="1" applyBorder="1" applyAlignment="1">
      <alignment horizontal="center" vertical="center" wrapText="1"/>
    </xf>
    <xf numFmtId="1" fontId="28" fillId="0" borderId="55" xfId="0" applyNumberFormat="1" applyFont="1" applyBorder="1" applyAlignment="1">
      <alignment horizontal="center" vertical="center"/>
    </xf>
    <xf numFmtId="1" fontId="37" fillId="0" borderId="13" xfId="0" applyNumberFormat="1" applyFont="1" applyBorder="1" applyAlignment="1">
      <alignment horizontal="center" vertical="center"/>
    </xf>
    <xf numFmtId="1" fontId="27" fillId="0" borderId="121" xfId="0" applyNumberFormat="1" applyFont="1" applyBorder="1" applyAlignment="1">
      <alignment horizontal="center" vertical="center"/>
    </xf>
    <xf numFmtId="1" fontId="28" fillId="9" borderId="78" xfId="0" applyNumberFormat="1" applyFont="1" applyFill="1" applyBorder="1" applyAlignment="1">
      <alignment horizontal="center" vertical="center" wrapText="1"/>
    </xf>
    <xf numFmtId="1" fontId="28" fillId="9" borderId="95" xfId="0" applyNumberFormat="1" applyFont="1" applyFill="1" applyBorder="1" applyAlignment="1">
      <alignment horizontal="center" vertical="center"/>
    </xf>
    <xf numFmtId="1" fontId="37" fillId="0" borderId="11" xfId="0" applyNumberFormat="1" applyFont="1" applyBorder="1" applyAlignment="1">
      <alignment horizontal="center" vertical="center"/>
    </xf>
    <xf numFmtId="1" fontId="28" fillId="9" borderId="19" xfId="0" applyNumberFormat="1" applyFont="1" applyFill="1" applyBorder="1" applyAlignment="1">
      <alignment horizontal="center" vertical="center" wrapText="1"/>
    </xf>
    <xf numFmtId="1" fontId="28" fillId="9" borderId="27" xfId="0" applyNumberFormat="1" applyFont="1" applyFill="1" applyBorder="1" applyAlignment="1">
      <alignment horizontal="center" vertical="center" wrapText="1"/>
    </xf>
    <xf numFmtId="1" fontId="28" fillId="9" borderId="37" xfId="0" applyNumberFormat="1" applyFont="1" applyFill="1" applyBorder="1" applyAlignment="1">
      <alignment horizontal="center" vertical="center"/>
    </xf>
    <xf numFmtId="1" fontId="28" fillId="9" borderId="122" xfId="0" applyNumberFormat="1" applyFont="1" applyFill="1" applyBorder="1" applyAlignment="1">
      <alignment horizontal="center" vertical="center" wrapText="1"/>
    </xf>
    <xf numFmtId="1" fontId="28" fillId="9" borderId="73" xfId="0" applyNumberFormat="1" applyFont="1" applyFill="1" applyBorder="1" applyAlignment="1">
      <alignment horizontal="center" vertical="center" wrapText="1"/>
    </xf>
    <xf numFmtId="1" fontId="37" fillId="0" borderId="10" xfId="0" applyNumberFormat="1" applyFont="1" applyBorder="1" applyAlignment="1">
      <alignment horizontal="center" vertical="center"/>
    </xf>
    <xf numFmtId="1" fontId="28" fillId="9" borderId="2" xfId="0" applyNumberFormat="1" applyFont="1" applyFill="1" applyBorder="1" applyAlignment="1">
      <alignment horizontal="center" vertical="center" wrapText="1"/>
    </xf>
    <xf numFmtId="1" fontId="28" fillId="9" borderId="2" xfId="0" applyNumberFormat="1" applyFont="1" applyFill="1" applyBorder="1" applyAlignment="1">
      <alignment horizontal="center" vertical="center"/>
    </xf>
    <xf numFmtId="1" fontId="28" fillId="9" borderId="1" xfId="0" applyNumberFormat="1" applyFont="1" applyFill="1" applyBorder="1" applyAlignment="1">
      <alignment horizontal="center" vertical="center" wrapText="1"/>
    </xf>
    <xf numFmtId="1" fontId="28" fillId="9" borderId="24" xfId="0" applyNumberFormat="1" applyFont="1" applyFill="1" applyBorder="1" applyAlignment="1">
      <alignment horizontal="center" vertical="center" wrapText="1"/>
    </xf>
    <xf numFmtId="1" fontId="28" fillId="9" borderId="25" xfId="0" applyNumberFormat="1" applyFont="1" applyFill="1" applyBorder="1" applyAlignment="1">
      <alignment horizontal="center" vertical="center" wrapText="1"/>
    </xf>
    <xf numFmtId="1" fontId="28" fillId="9" borderId="39" xfId="0" applyNumberFormat="1" applyFont="1" applyFill="1" applyBorder="1" applyAlignment="1">
      <alignment horizontal="center" vertical="center" wrapText="1"/>
    </xf>
    <xf numFmtId="1" fontId="37" fillId="0" borderId="1" xfId="0" applyNumberFormat="1" applyFont="1" applyBorder="1" applyAlignment="1">
      <alignment horizontal="center" vertical="center" wrapText="1"/>
    </xf>
    <xf numFmtId="1" fontId="28" fillId="9" borderId="74" xfId="0" applyNumberFormat="1" applyFont="1" applyFill="1" applyBorder="1" applyAlignment="1">
      <alignment horizontal="center" vertical="center" wrapText="1"/>
    </xf>
    <xf numFmtId="1" fontId="28" fillId="9" borderId="47" xfId="0" applyNumberFormat="1" applyFont="1" applyFill="1" applyBorder="1" applyAlignment="1">
      <alignment horizontal="center" vertical="center" wrapText="1"/>
    </xf>
    <xf numFmtId="1" fontId="28" fillId="9" borderId="47" xfId="0" applyNumberFormat="1" applyFont="1" applyFill="1" applyBorder="1" applyAlignment="1">
      <alignment horizontal="center" vertical="center"/>
    </xf>
    <xf numFmtId="1" fontId="37" fillId="0" borderId="123" xfId="0" applyNumberFormat="1" applyFont="1" applyBorder="1" applyAlignment="1">
      <alignment horizontal="center" vertical="center"/>
    </xf>
    <xf numFmtId="1" fontId="28" fillId="9" borderId="24" xfId="0" applyNumberFormat="1" applyFont="1" applyFill="1" applyBorder="1" applyAlignment="1">
      <alignment horizontal="center" vertical="center"/>
    </xf>
    <xf numFmtId="1" fontId="37" fillId="0" borderId="16" xfId="0" applyNumberFormat="1" applyFont="1" applyBorder="1" applyAlignment="1">
      <alignment horizontal="center" vertical="center"/>
    </xf>
    <xf numFmtId="1" fontId="28" fillId="9" borderId="75" xfId="0" applyNumberFormat="1" applyFont="1" applyFill="1" applyBorder="1" applyAlignment="1">
      <alignment horizontal="center" vertical="center" wrapText="1"/>
    </xf>
    <xf numFmtId="1" fontId="28" fillId="9" borderId="1" xfId="0" applyNumberFormat="1" applyFont="1" applyFill="1" applyBorder="1" applyAlignment="1">
      <alignment horizontal="center" vertical="center"/>
    </xf>
    <xf numFmtId="1" fontId="37" fillId="0" borderId="94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/>
    </xf>
    <xf numFmtId="2" fontId="28" fillId="0" borderId="1" xfId="18" applyNumberFormat="1" applyFont="1" applyBorder="1" applyAlignment="1">
      <alignment horizontal="center" vertical="center" wrapText="1"/>
      <protection/>
    </xf>
    <xf numFmtId="2" fontId="27" fillId="0" borderId="1" xfId="18" applyNumberFormat="1" applyFont="1" applyBorder="1" applyAlignment="1">
      <alignment horizontal="center" vertical="center" wrapText="1"/>
      <protection/>
    </xf>
    <xf numFmtId="1" fontId="27" fillId="0" borderId="24" xfId="18" applyNumberFormat="1" applyFont="1" applyFill="1" applyBorder="1" applyAlignment="1">
      <alignment horizontal="center" vertical="center" wrapText="1"/>
      <protection/>
    </xf>
    <xf numFmtId="1" fontId="27" fillId="0" borderId="25" xfId="18" applyNumberFormat="1" applyFont="1" applyFill="1" applyBorder="1" applyAlignment="1">
      <alignment horizontal="center" vertical="center" wrapText="1"/>
      <protection/>
    </xf>
    <xf numFmtId="1" fontId="27" fillId="0" borderId="39" xfId="18" applyNumberFormat="1" applyFont="1" applyFill="1" applyBorder="1" applyAlignment="1">
      <alignment horizontal="center" vertical="center" wrapText="1"/>
      <protection/>
    </xf>
    <xf numFmtId="1" fontId="33" fillId="0" borderId="1" xfId="18" applyNumberFormat="1" applyFont="1" applyBorder="1" applyAlignment="1">
      <alignment horizontal="center" vertical="center"/>
      <protection/>
    </xf>
    <xf numFmtId="2" fontId="27" fillId="9" borderId="1" xfId="0" applyNumberFormat="1" applyFont="1" applyFill="1" applyBorder="1" applyAlignment="1">
      <alignment horizontal="center" vertical="center" wrapText="1"/>
    </xf>
    <xf numFmtId="1" fontId="27" fillId="9" borderId="24" xfId="0" applyNumberFormat="1" applyFont="1" applyFill="1" applyBorder="1" applyAlignment="1">
      <alignment horizontal="center" vertical="center" wrapText="1"/>
    </xf>
    <xf numFmtId="1" fontId="27" fillId="9" borderId="25" xfId="0" applyNumberFormat="1" applyFont="1" applyFill="1" applyBorder="1" applyAlignment="1">
      <alignment horizontal="center" vertical="center" wrapText="1"/>
    </xf>
    <xf numFmtId="1" fontId="27" fillId="9" borderId="39" xfId="0" applyNumberFormat="1" applyFont="1" applyFill="1" applyBorder="1" applyAlignment="1">
      <alignment horizontal="center" vertical="center" wrapText="1"/>
    </xf>
    <xf numFmtId="1" fontId="33" fillId="9" borderId="1" xfId="0" applyNumberFormat="1" applyFont="1" applyFill="1" applyBorder="1" applyAlignment="1">
      <alignment horizontal="center" vertical="center"/>
    </xf>
    <xf numFmtId="2" fontId="27" fillId="0" borderId="25" xfId="0" applyNumberFormat="1" applyFont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 vertical="center" wrapText="1"/>
    </xf>
    <xf numFmtId="2" fontId="28" fillId="0" borderId="12" xfId="0" applyNumberFormat="1" applyFont="1" applyBorder="1" applyAlignment="1">
      <alignment horizontal="center" vertical="center" wrapText="1"/>
    </xf>
    <xf numFmtId="2" fontId="28" fillId="0" borderId="3" xfId="0" applyNumberFormat="1" applyFont="1" applyBorder="1" applyAlignment="1">
      <alignment horizontal="center" vertical="center" wrapText="1"/>
    </xf>
    <xf numFmtId="1" fontId="33" fillId="0" borderId="10" xfId="0" applyNumberFormat="1" applyFont="1" applyBorder="1" applyAlignment="1">
      <alignment horizontal="center" vertical="center"/>
    </xf>
    <xf numFmtId="2" fontId="27" fillId="0" borderId="75" xfId="0" applyNumberFormat="1" applyFont="1" applyBorder="1" applyAlignment="1">
      <alignment horizontal="center" vertical="center" wrapText="1"/>
    </xf>
    <xf numFmtId="2" fontId="27" fillId="0" borderId="94" xfId="0" applyNumberFormat="1" applyFont="1" applyBorder="1" applyAlignment="1">
      <alignment horizontal="center" vertical="center" wrapText="1"/>
    </xf>
    <xf numFmtId="1" fontId="33" fillId="0" borderId="12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2" fontId="27" fillId="0" borderId="12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1" xfId="0" applyFont="1" applyBorder="1" applyAlignment="1">
      <alignment wrapText="1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27" fillId="0" borderId="12" xfId="0" applyNumberFormat="1" applyFont="1" applyBorder="1" applyAlignment="1">
      <alignment horizontal="center" vertical="center" wrapText="1"/>
    </xf>
    <xf numFmtId="1" fontId="27" fillId="0" borderId="10" xfId="0" applyNumberFormat="1" applyFont="1" applyBorder="1" applyAlignment="1">
      <alignment horizontal="center" vertical="center" wrapText="1"/>
    </xf>
    <xf numFmtId="2" fontId="27" fillId="0" borderId="11" xfId="0" applyNumberFormat="1" applyFont="1" applyBorder="1" applyAlignment="1">
      <alignment horizontal="center" vertical="center" wrapText="1"/>
    </xf>
    <xf numFmtId="2" fontId="27" fillId="0" borderId="13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2" fontId="17" fillId="0" borderId="0" xfId="0" applyNumberFormat="1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4" xfId="0" applyFont="1" applyBorder="1" applyAlignment="1">
      <alignment horizontal="center" vertical="center" wrapText="1"/>
    </xf>
    <xf numFmtId="0" fontId="1" fillId="0" borderId="92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5" fillId="0" borderId="13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" fontId="1" fillId="0" borderId="48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5" fillId="0" borderId="11" xfId="0" applyFont="1" applyBorder="1" applyAlignment="1">
      <alignment vertical="top" wrapText="1"/>
    </xf>
    <xf numFmtId="0" fontId="15" fillId="0" borderId="7" xfId="0" applyFont="1" applyBorder="1" applyAlignment="1">
      <alignment vertical="top" wrapText="1"/>
    </xf>
    <xf numFmtId="0" fontId="15" fillId="0" borderId="8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8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top" wrapText="1"/>
    </xf>
    <xf numFmtId="0" fontId="15" fillId="0" borderId="15" xfId="0" applyFont="1" applyBorder="1" applyAlignment="1">
      <alignment vertical="top" wrapText="1"/>
    </xf>
    <xf numFmtId="0" fontId="15" fillId="0" borderId="5" xfId="0" applyFont="1" applyBorder="1" applyAlignment="1">
      <alignment vertical="top" wrapText="1"/>
    </xf>
    <xf numFmtId="0" fontId="15" fillId="0" borderId="6" xfId="0" applyFont="1" applyBorder="1" applyAlignment="1">
      <alignment vertical="top" wrapText="1"/>
    </xf>
    <xf numFmtId="0" fontId="15" fillId="0" borderId="81" xfId="0" applyFont="1" applyBorder="1" applyAlignment="1">
      <alignment vertical="top" wrapText="1"/>
    </xf>
    <xf numFmtId="0" fontId="15" fillId="0" borderId="40" xfId="0" applyFont="1" applyBorder="1" applyAlignment="1">
      <alignment vertical="top" wrapText="1"/>
    </xf>
    <xf numFmtId="0" fontId="1" fillId="0" borderId="124" xfId="0" applyFont="1" applyBorder="1" applyAlignment="1">
      <alignment vertical="top" wrapText="1"/>
    </xf>
    <xf numFmtId="0" fontId="15" fillId="0" borderId="23" xfId="0" applyFont="1" applyBorder="1" applyAlignment="1">
      <alignment vertical="top" wrapText="1"/>
    </xf>
    <xf numFmtId="0" fontId="1" fillId="0" borderId="105" xfId="0" applyFont="1" applyBorder="1" applyAlignment="1">
      <alignment vertical="top" wrapText="1"/>
    </xf>
    <xf numFmtId="0" fontId="1" fillId="0" borderId="125" xfId="0" applyFont="1" applyBorder="1" applyAlignment="1">
      <alignment horizontal="center"/>
    </xf>
    <xf numFmtId="0" fontId="1" fillId="0" borderId="126" xfId="0" applyFont="1" applyBorder="1" applyAlignment="1">
      <alignment horizontal="center"/>
    </xf>
    <xf numFmtId="0" fontId="1" fillId="0" borderId="11" xfId="0" applyNumberFormat="1" applyFont="1" applyBorder="1" applyAlignment="1">
      <alignment vertical="top" wrapText="1"/>
    </xf>
    <xf numFmtId="0" fontId="1" fillId="0" borderId="7" xfId="0" applyNumberFormat="1" applyFont="1" applyBorder="1" applyAlignment="1">
      <alignment vertical="top" wrapText="1"/>
    </xf>
    <xf numFmtId="0" fontId="1" fillId="0" borderId="8" xfId="0" applyNumberFormat="1" applyFont="1" applyBorder="1" applyAlignment="1">
      <alignment vertical="top" wrapText="1"/>
    </xf>
    <xf numFmtId="0" fontId="1" fillId="0" borderId="13" xfId="0" applyNumberFormat="1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8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" xfId="0" applyFont="1" applyBorder="1" applyAlignment="1">
      <alignment/>
    </xf>
    <xf numFmtId="167" fontId="1" fillId="0" borderId="17" xfId="0" applyNumberFormat="1" applyFont="1" applyFill="1" applyBorder="1" applyAlignment="1">
      <alignment vertical="top"/>
    </xf>
    <xf numFmtId="167" fontId="1" fillId="0" borderId="16" xfId="0" applyNumberFormat="1" applyFont="1" applyFill="1" applyBorder="1" applyAlignment="1">
      <alignment vertical="top"/>
    </xf>
    <xf numFmtId="0" fontId="1" fillId="0" borderId="4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2" fontId="28" fillId="0" borderId="10" xfId="0" applyNumberFormat="1" applyFont="1" applyBorder="1" applyAlignment="1">
      <alignment horizontal="center" vertical="center" wrapText="1"/>
    </xf>
    <xf numFmtId="1" fontId="28" fillId="9" borderId="12" xfId="0" applyNumberFormat="1" applyFont="1" applyFill="1" applyBorder="1" applyAlignment="1">
      <alignment horizontal="center" vertical="center" wrapText="1"/>
    </xf>
    <xf numFmtId="1" fontId="28" fillId="9" borderId="3" xfId="0" applyNumberFormat="1" applyFont="1" applyFill="1" applyBorder="1" applyAlignment="1">
      <alignment horizontal="center" vertical="center" wrapText="1"/>
    </xf>
    <xf numFmtId="1" fontId="28" fillId="9" borderId="10" xfId="0" applyNumberFormat="1" applyFont="1" applyFill="1" applyBorder="1" applyAlignment="1">
      <alignment horizontal="center" vertical="center" wrapText="1"/>
    </xf>
    <xf numFmtId="1" fontId="28" fillId="0" borderId="94" xfId="0" applyNumberFormat="1" applyFont="1" applyBorder="1" applyAlignment="1">
      <alignment horizontal="center" vertical="center" wrapText="1"/>
    </xf>
    <xf numFmtId="1" fontId="28" fillId="0" borderId="82" xfId="0" applyNumberFormat="1" applyFont="1" applyBorder="1" applyAlignment="1">
      <alignment horizontal="center" vertical="center" wrapText="1"/>
    </xf>
    <xf numFmtId="1" fontId="37" fillId="0" borderId="12" xfId="0" applyNumberFormat="1" applyFont="1" applyBorder="1" applyAlignment="1">
      <alignment horizontal="center" vertical="center"/>
    </xf>
    <xf numFmtId="1" fontId="37" fillId="0" borderId="3" xfId="0" applyNumberFormat="1" applyFont="1" applyBorder="1" applyAlignment="1">
      <alignment horizontal="center" vertical="center"/>
    </xf>
    <xf numFmtId="1" fontId="28" fillId="9" borderId="74" xfId="0" applyNumberFormat="1" applyFont="1" applyFill="1" applyBorder="1" applyAlignment="1">
      <alignment horizontal="center" vertical="center"/>
    </xf>
    <xf numFmtId="1" fontId="28" fillId="9" borderId="42" xfId="0" applyNumberFormat="1" applyFont="1" applyFill="1" applyBorder="1" applyAlignment="1">
      <alignment horizontal="center" vertical="center"/>
    </xf>
    <xf numFmtId="1" fontId="28" fillId="0" borderId="12" xfId="0" applyNumberFormat="1" applyFont="1" applyBorder="1" applyAlignment="1">
      <alignment horizontal="center" vertical="center" wrapText="1"/>
    </xf>
    <xf numFmtId="1" fontId="28" fillId="0" borderId="3" xfId="0" applyNumberFormat="1" applyFont="1" applyBorder="1" applyAlignment="1">
      <alignment horizontal="center" vertical="center" wrapText="1"/>
    </xf>
    <xf numFmtId="1" fontId="28" fillId="9" borderId="73" xfId="0" applyNumberFormat="1" applyFont="1" applyFill="1" applyBorder="1" applyAlignment="1">
      <alignment horizontal="center" vertical="center" wrapText="1"/>
    </xf>
    <xf numFmtId="1" fontId="28" fillId="9" borderId="41" xfId="0" applyNumberFormat="1" applyFont="1" applyFill="1" applyBorder="1" applyAlignment="1">
      <alignment horizontal="center" vertical="center" wrapText="1"/>
    </xf>
    <xf numFmtId="1" fontId="28" fillId="9" borderId="122" xfId="0" applyNumberFormat="1" applyFont="1" applyFill="1" applyBorder="1" applyAlignment="1">
      <alignment horizontal="center" vertical="center" wrapText="1"/>
    </xf>
    <xf numFmtId="1" fontId="28" fillId="9" borderId="127" xfId="0" applyNumberFormat="1" applyFont="1" applyFill="1" applyBorder="1" applyAlignment="1">
      <alignment horizontal="center" vertical="center" wrapText="1"/>
    </xf>
    <xf numFmtId="1" fontId="28" fillId="0" borderId="48" xfId="0" applyNumberFormat="1" applyFont="1" applyBorder="1" applyAlignment="1">
      <alignment horizontal="center" vertical="center"/>
    </xf>
    <xf numFmtId="1" fontId="28" fillId="0" borderId="21" xfId="0" applyNumberFormat="1" applyFont="1" applyBorder="1" applyAlignment="1">
      <alignment horizontal="center" vertical="center"/>
    </xf>
    <xf numFmtId="2" fontId="28" fillId="9" borderId="12" xfId="0" applyNumberFormat="1" applyFont="1" applyFill="1" applyBorder="1" applyAlignment="1">
      <alignment horizontal="center" vertical="center" wrapText="1"/>
    </xf>
    <xf numFmtId="2" fontId="28" fillId="0" borderId="3" xfId="0" applyNumberFormat="1" applyFont="1" applyBorder="1" applyAlignment="1">
      <alignment horizontal="center" vertical="center"/>
    </xf>
    <xf numFmtId="2" fontId="28" fillId="0" borderId="11" xfId="0" applyNumberFormat="1" applyFont="1" applyBorder="1" applyAlignment="1">
      <alignment horizontal="center" vertical="center" wrapText="1"/>
    </xf>
    <xf numFmtId="2" fontId="28" fillId="0" borderId="8" xfId="0" applyNumberFormat="1" applyFont="1" applyBorder="1" applyAlignment="1">
      <alignment horizontal="center" vertical="center" wrapText="1"/>
    </xf>
    <xf numFmtId="2" fontId="28" fillId="0" borderId="13" xfId="0" applyNumberFormat="1" applyFont="1" applyBorder="1" applyAlignment="1">
      <alignment horizontal="center" vertical="center" wrapText="1"/>
    </xf>
    <xf numFmtId="2" fontId="28" fillId="0" borderId="7" xfId="0" applyNumberFormat="1" applyFont="1" applyBorder="1" applyAlignment="1">
      <alignment horizontal="center" vertical="center" wrapText="1"/>
    </xf>
    <xf numFmtId="1" fontId="27" fillId="9" borderId="12" xfId="0" applyNumberFormat="1" applyFont="1" applyFill="1" applyBorder="1" applyAlignment="1">
      <alignment horizontal="center" vertical="center" wrapText="1"/>
    </xf>
    <xf numFmtId="1" fontId="27" fillId="0" borderId="3" xfId="0" applyNumberFormat="1" applyFont="1" applyBorder="1" applyAlignment="1">
      <alignment horizontal="center" vertical="center"/>
    </xf>
    <xf numFmtId="2" fontId="27" fillId="9" borderId="12" xfId="0" applyNumberFormat="1" applyFont="1" applyFill="1" applyBorder="1" applyAlignment="1">
      <alignment horizontal="center" vertical="center" wrapText="1"/>
    </xf>
    <xf numFmtId="2" fontId="27" fillId="0" borderId="3" xfId="0" applyNumberFormat="1" applyFont="1" applyBorder="1" applyAlignment="1">
      <alignment horizontal="center" vertical="center" wrapText="1"/>
    </xf>
    <xf numFmtId="2" fontId="27" fillId="0" borderId="3" xfId="0" applyNumberFormat="1" applyFont="1" applyBorder="1" applyAlignment="1">
      <alignment horizontal="center" vertical="center"/>
    </xf>
    <xf numFmtId="1" fontId="27" fillId="0" borderId="3" xfId="0" applyNumberFormat="1" applyFont="1" applyBorder="1" applyAlignment="1">
      <alignment horizontal="center" vertical="center" wrapText="1"/>
    </xf>
    <xf numFmtId="2" fontId="27" fillId="0" borderId="7" xfId="0" applyNumberFormat="1" applyFont="1" applyBorder="1" applyAlignment="1">
      <alignment horizontal="center" vertical="center" wrapText="1"/>
    </xf>
    <xf numFmtId="2" fontId="27" fillId="0" borderId="8" xfId="0" applyNumberFormat="1" applyFont="1" applyBorder="1" applyAlignment="1">
      <alignment horizontal="center" vertical="center" wrapText="1"/>
    </xf>
    <xf numFmtId="1" fontId="28" fillId="0" borderId="3" xfId="0" applyNumberFormat="1" applyFont="1" applyBorder="1" applyAlignment="1">
      <alignment horizontal="center" vertical="center"/>
    </xf>
    <xf numFmtId="1" fontId="27" fillId="0" borderId="3" xfId="0" applyNumberFormat="1" applyFont="1" applyBorder="1" applyAlignment="1">
      <alignment horizontal="center" vertical="center"/>
    </xf>
    <xf numFmtId="1" fontId="27" fillId="0" borderId="10" xfId="0" applyNumberFormat="1" applyFont="1" applyBorder="1" applyAlignment="1">
      <alignment horizontal="center" vertical="center"/>
    </xf>
    <xf numFmtId="2" fontId="27" fillId="9" borderId="1" xfId="0" applyNumberFormat="1" applyFont="1" applyFill="1" applyBorder="1" applyAlignment="1">
      <alignment horizontal="center" vertical="center" wrapText="1"/>
    </xf>
    <xf numFmtId="2" fontId="27" fillId="0" borderId="1" xfId="0" applyNumberFormat="1" applyFont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 vertical="center"/>
    </xf>
    <xf numFmtId="2" fontId="28" fillId="0" borderId="10" xfId="0" applyNumberFormat="1" applyFont="1" applyBorder="1" applyAlignment="1">
      <alignment horizontal="center" vertical="center"/>
    </xf>
    <xf numFmtId="2" fontId="27" fillId="9" borderId="1" xfId="0" applyNumberFormat="1" applyFont="1" applyFill="1" applyBorder="1" applyAlignment="1">
      <alignment horizontal="center" vertical="center" wrapText="1"/>
    </xf>
    <xf numFmtId="2" fontId="27" fillId="0" borderId="1" xfId="0" applyNumberFormat="1" applyFont="1" applyBorder="1" applyAlignment="1">
      <alignment horizontal="center" vertical="center" wrapText="1"/>
    </xf>
    <xf numFmtId="2" fontId="27" fillId="9" borderId="12" xfId="0" applyNumberFormat="1" applyFont="1" applyFill="1" applyBorder="1" applyAlignment="1">
      <alignment horizontal="center" vertical="center" wrapText="1"/>
    </xf>
    <xf numFmtId="2" fontId="27" fillId="0" borderId="3" xfId="0" applyNumberFormat="1" applyFont="1" applyBorder="1" applyAlignment="1">
      <alignment horizontal="center" vertical="center"/>
    </xf>
    <xf numFmtId="2" fontId="27" fillId="0" borderId="10" xfId="0" applyNumberFormat="1" applyFont="1" applyBorder="1" applyAlignment="1">
      <alignment horizontal="center" vertical="center"/>
    </xf>
    <xf numFmtId="1" fontId="28" fillId="9" borderId="128" xfId="0" applyNumberFormat="1" applyFont="1" applyFill="1" applyBorder="1" applyAlignment="1">
      <alignment horizontal="center" vertical="center" wrapText="1"/>
    </xf>
    <xf numFmtId="1" fontId="28" fillId="9" borderId="129" xfId="0" applyNumberFormat="1" applyFont="1" applyFill="1" applyBorder="1" applyAlignment="1">
      <alignment horizontal="center" vertical="center" wrapText="1"/>
    </xf>
    <xf numFmtId="1" fontId="37" fillId="0" borderId="10" xfId="0" applyNumberFormat="1" applyFont="1" applyBorder="1" applyAlignment="1">
      <alignment horizontal="center" vertical="center"/>
    </xf>
    <xf numFmtId="1" fontId="28" fillId="9" borderId="12" xfId="0" applyNumberFormat="1" applyFont="1" applyFill="1" applyBorder="1" applyAlignment="1">
      <alignment horizontal="center" vertical="center"/>
    </xf>
    <xf numFmtId="1" fontId="28" fillId="9" borderId="3" xfId="0" applyNumberFormat="1" applyFont="1" applyFill="1" applyBorder="1" applyAlignment="1">
      <alignment horizontal="center" vertical="center"/>
    </xf>
    <xf numFmtId="1" fontId="28" fillId="9" borderId="10" xfId="0" applyNumberFormat="1" applyFont="1" applyFill="1" applyBorder="1" applyAlignment="1">
      <alignment horizontal="center" vertical="center"/>
    </xf>
    <xf numFmtId="1" fontId="28" fillId="9" borderId="13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8" fillId="7" borderId="17" xfId="0" applyNumberFormat="1" applyFont="1" applyFill="1" applyBorder="1" applyAlignment="1">
      <alignment horizontal="center" vertical="center"/>
    </xf>
    <xf numFmtId="0" fontId="10" fillId="7" borderId="16" xfId="0" applyFont="1" applyFill="1" applyBorder="1" applyAlignment="1">
      <alignment horizontal="center" vertical="center"/>
    </xf>
    <xf numFmtId="0" fontId="10" fillId="7" borderId="16" xfId="0" applyFont="1" applyFill="1" applyBorder="1" applyAlignment="1">
      <alignment vertical="center"/>
    </xf>
    <xf numFmtId="0" fontId="8" fillId="7" borderId="17" xfId="0" applyFont="1" applyFill="1" applyBorder="1" applyAlignment="1">
      <alignment horizontal="center" vertical="center"/>
    </xf>
    <xf numFmtId="0" fontId="8" fillId="7" borderId="16" xfId="0" applyFont="1" applyFill="1" applyBorder="1" applyAlignment="1">
      <alignment horizontal="center" vertical="center"/>
    </xf>
    <xf numFmtId="49" fontId="4" fillId="0" borderId="125" xfId="0" applyNumberFormat="1" applyFont="1" applyFill="1" applyBorder="1" applyAlignment="1">
      <alignment horizontal="left"/>
    </xf>
    <xf numFmtId="49" fontId="4" fillId="0" borderId="25" xfId="0" applyNumberFormat="1" applyFont="1" applyFill="1" applyBorder="1" applyAlignment="1">
      <alignment horizontal="left"/>
    </xf>
    <xf numFmtId="49" fontId="4" fillId="0" borderId="39" xfId="0" applyNumberFormat="1" applyFont="1" applyFill="1" applyBorder="1" applyAlignment="1">
      <alignment horizontal="left"/>
    </xf>
    <xf numFmtId="49" fontId="0" fillId="0" borderId="29" xfId="0" applyNumberFormat="1" applyFont="1" applyFill="1" applyBorder="1" applyAlignment="1">
      <alignment horizontal="left"/>
    </xf>
    <xf numFmtId="49" fontId="0" fillId="0" borderId="31" xfId="0" applyNumberFormat="1" applyFont="1" applyFill="1" applyBorder="1" applyAlignment="1">
      <alignment horizontal="left"/>
    </xf>
    <xf numFmtId="49" fontId="0" fillId="0" borderId="44" xfId="0" applyNumberFormat="1" applyFont="1" applyFill="1" applyBorder="1" applyAlignment="1">
      <alignment horizontal="left"/>
    </xf>
    <xf numFmtId="49" fontId="0" fillId="0" borderId="29" xfId="0" applyFont="1" applyFill="1" applyBorder="1" applyAlignment="1">
      <alignment horizontal="left" wrapText="1"/>
    </xf>
    <xf numFmtId="49" fontId="0" fillId="0" borderId="31" xfId="0" applyFont="1" applyFill="1" applyBorder="1" applyAlignment="1">
      <alignment horizontal="left" wrapText="1"/>
    </xf>
    <xf numFmtId="49" fontId="0" fillId="0" borderId="44" xfId="0" applyFont="1" applyFill="1" applyBorder="1" applyAlignment="1">
      <alignment horizontal="left" wrapText="1"/>
    </xf>
    <xf numFmtId="49" fontId="0" fillId="0" borderId="46" xfId="0" applyNumberFormat="1" applyFont="1" applyFill="1" applyBorder="1" applyAlignment="1">
      <alignment horizontal="left"/>
    </xf>
    <xf numFmtId="49" fontId="0" fillId="0" borderId="47" xfId="0" applyNumberFormat="1" applyFont="1" applyFill="1" applyBorder="1" applyAlignment="1">
      <alignment horizontal="left"/>
    </xf>
    <xf numFmtId="49" fontId="0" fillId="0" borderId="38" xfId="0" applyNumberFormat="1" applyFont="1" applyFill="1" applyBorder="1" applyAlignment="1">
      <alignment horizontal="left"/>
    </xf>
    <xf numFmtId="49" fontId="4" fillId="0" borderId="23" xfId="0" applyNumberFormat="1" applyFont="1" applyFill="1" applyBorder="1" applyAlignment="1">
      <alignment horizontal="left"/>
    </xf>
    <xf numFmtId="49" fontId="0" fillId="0" borderId="26" xfId="0" applyFont="1" applyFill="1" applyBorder="1" applyAlignment="1">
      <alignment horizontal="left" wrapText="1"/>
    </xf>
    <xf numFmtId="49" fontId="0" fillId="0" borderId="27" xfId="0" applyFont="1" applyFill="1" applyBorder="1" applyAlignment="1">
      <alignment horizontal="left" wrapText="1"/>
    </xf>
    <xf numFmtId="49" fontId="0" fillId="0" borderId="37" xfId="0" applyFont="1" applyFill="1" applyBorder="1" applyAlignment="1">
      <alignment horizontal="left" wrapText="1"/>
    </xf>
    <xf numFmtId="49" fontId="0" fillId="0" borderId="29" xfId="0" applyFont="1" applyFill="1" applyBorder="1" applyAlignment="1">
      <alignment horizontal="left"/>
    </xf>
    <xf numFmtId="49" fontId="0" fillId="0" borderId="31" xfId="0" applyFont="1" applyFill="1" applyBorder="1" applyAlignment="1">
      <alignment horizontal="left"/>
    </xf>
    <xf numFmtId="49" fontId="0" fillId="0" borderId="44" xfId="0" applyFont="1" applyFill="1" applyBorder="1" applyAlignment="1">
      <alignment horizontal="left"/>
    </xf>
    <xf numFmtId="49" fontId="4" fillId="0" borderId="23" xfId="0" applyNumberFormat="1" applyFont="1" applyFill="1" applyBorder="1" applyAlignment="1">
      <alignment horizontal="left" wrapText="1"/>
    </xf>
    <xf numFmtId="49" fontId="4" fillId="0" borderId="25" xfId="0" applyNumberFormat="1" applyFont="1" applyFill="1" applyBorder="1" applyAlignment="1">
      <alignment horizontal="left" wrapText="1"/>
    </xf>
    <xf numFmtId="49" fontId="0" fillId="0" borderId="26" xfId="0" applyNumberFormat="1" applyFont="1" applyFill="1" applyBorder="1" applyAlignment="1">
      <alignment horizontal="left"/>
    </xf>
    <xf numFmtId="49" fontId="0" fillId="0" borderId="27" xfId="0" applyNumberFormat="1" applyFont="1" applyFill="1" applyBorder="1" applyAlignment="1">
      <alignment horizontal="left"/>
    </xf>
    <xf numFmtId="49" fontId="0" fillId="0" borderId="37" xfId="0" applyNumberFormat="1" applyFont="1" applyFill="1" applyBorder="1" applyAlignment="1">
      <alignment horizontal="left"/>
    </xf>
    <xf numFmtId="49" fontId="0" fillId="0" borderId="45" xfId="0" applyNumberFormat="1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107" xfId="0" applyFont="1" applyFill="1" applyBorder="1" applyAlignment="1">
      <alignment horizontal="left"/>
    </xf>
    <xf numFmtId="49" fontId="0" fillId="0" borderId="6" xfId="0" applyNumberFormat="1" applyFont="1" applyFill="1" applyBorder="1" applyAlignment="1">
      <alignment horizontal="left"/>
    </xf>
    <xf numFmtId="49" fontId="0" fillId="0" borderId="107" xfId="0" applyNumberFormat="1" applyFont="1" applyFill="1" applyBorder="1" applyAlignment="1">
      <alignment horizontal="left"/>
    </xf>
    <xf numFmtId="49" fontId="0" fillId="0" borderId="29" xfId="0" applyFont="1" applyFill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0" fontId="0" fillId="0" borderId="44" xfId="0" applyFont="1" applyFill="1" applyBorder="1" applyAlignment="1">
      <alignment horizontal="left"/>
    </xf>
    <xf numFmtId="49" fontId="0" fillId="0" borderId="45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07" xfId="0" applyBorder="1" applyAlignment="1">
      <alignment horizontal="left"/>
    </xf>
    <xf numFmtId="49" fontId="0" fillId="0" borderId="46" xfId="0" applyFont="1" applyFill="1" applyBorder="1" applyAlignment="1">
      <alignment horizontal="left"/>
    </xf>
    <xf numFmtId="0" fontId="0" fillId="0" borderId="47" xfId="0" applyFont="1" applyFill="1" applyBorder="1" applyAlignment="1">
      <alignment horizontal="left"/>
    </xf>
    <xf numFmtId="0" fontId="0" fillId="0" borderId="38" xfId="0" applyFont="1" applyFill="1" applyBorder="1" applyAlignment="1">
      <alignment horizontal="left"/>
    </xf>
    <xf numFmtId="49" fontId="4" fillId="0" borderId="23" xfId="0" applyFont="1" applyFill="1" applyBorder="1" applyAlignment="1">
      <alignment horizontal="left"/>
    </xf>
    <xf numFmtId="49" fontId="4" fillId="0" borderId="25" xfId="0" applyFont="1" applyFill="1" applyBorder="1" applyAlignment="1">
      <alignment horizontal="left"/>
    </xf>
    <xf numFmtId="49" fontId="0" fillId="0" borderId="26" xfId="0" applyFont="1" applyFill="1" applyBorder="1" applyAlignment="1">
      <alignment horizontal="left"/>
    </xf>
    <xf numFmtId="49" fontId="0" fillId="0" borderId="27" xfId="0" applyFont="1" applyFill="1" applyBorder="1" applyAlignment="1">
      <alignment horizontal="left"/>
    </xf>
    <xf numFmtId="49" fontId="0" fillId="0" borderId="37" xfId="0" applyFont="1" applyFill="1" applyBorder="1" applyAlignment="1">
      <alignment horizontal="left"/>
    </xf>
    <xf numFmtId="49" fontId="4" fillId="0" borderId="39" xfId="0" applyNumberFormat="1" applyFont="1" applyFill="1" applyBorder="1" applyAlignment="1">
      <alignment horizontal="left" wrapText="1"/>
    </xf>
    <xf numFmtId="49" fontId="4" fillId="0" borderId="17" xfId="0" applyNumberFormat="1" applyFont="1" applyFill="1" applyBorder="1" applyAlignment="1">
      <alignment horizontal="left" wrapText="1"/>
    </xf>
    <xf numFmtId="0" fontId="17" fillId="0" borderId="24" xfId="0" applyFont="1" applyBorder="1" applyAlignment="1">
      <alignment horizontal="left" wrapText="1"/>
    </xf>
    <xf numFmtId="49" fontId="0" fillId="0" borderId="22" xfId="0" applyNumberFormat="1" applyFont="1" applyFill="1" applyBorder="1" applyAlignment="1">
      <alignment horizontal="left"/>
    </xf>
    <xf numFmtId="49" fontId="0" fillId="0" borderId="4" xfId="0" applyNumberFormat="1" applyFont="1" applyFill="1" applyBorder="1" applyAlignment="1">
      <alignment horizontal="left"/>
    </xf>
    <xf numFmtId="49" fontId="0" fillId="0" borderId="32" xfId="0" applyNumberFormat="1" applyFont="1" applyFill="1" applyBorder="1" applyAlignment="1">
      <alignment horizontal="left"/>
    </xf>
    <xf numFmtId="49" fontId="4" fillId="0" borderId="23" xfId="0" applyNumberFormat="1" applyFont="1" applyFill="1" applyBorder="1" applyAlignment="1">
      <alignment horizontal="left"/>
    </xf>
    <xf numFmtId="49" fontId="4" fillId="0" borderId="25" xfId="0" applyNumberFormat="1" applyFont="1" applyFill="1" applyBorder="1" applyAlignment="1">
      <alignment horizontal="left"/>
    </xf>
    <xf numFmtId="49" fontId="0" fillId="0" borderId="28" xfId="0" applyNumberFormat="1" applyFont="1" applyFill="1" applyBorder="1" applyAlignment="1">
      <alignment horizontal="left"/>
    </xf>
    <xf numFmtId="49" fontId="0" fillId="0" borderId="40" xfId="0" applyNumberFormat="1" applyFont="1" applyFill="1" applyBorder="1" applyAlignment="1">
      <alignment horizontal="left"/>
    </xf>
    <xf numFmtId="49" fontId="0" fillId="0" borderId="41" xfId="0" applyNumberFormat="1" applyFont="1" applyFill="1" applyBorder="1" applyAlignment="1">
      <alignment horizontal="left"/>
    </xf>
    <xf numFmtId="49" fontId="0" fillId="0" borderId="42" xfId="0" applyNumberFormat="1" applyFont="1" applyFill="1" applyBorder="1" applyAlignment="1">
      <alignment horizontal="left"/>
    </xf>
    <xf numFmtId="49" fontId="0" fillId="0" borderId="83" xfId="0" applyNumberFormat="1" applyFont="1" applyFill="1" applyBorder="1" applyAlignment="1">
      <alignment horizontal="left"/>
    </xf>
    <xf numFmtId="49" fontId="0" fillId="0" borderId="78" xfId="0" applyNumberFormat="1" applyFont="1" applyFill="1" applyBorder="1" applyAlignment="1">
      <alignment horizontal="left"/>
    </xf>
    <xf numFmtId="49" fontId="0" fillId="0" borderId="95" xfId="0" applyNumberFormat="1" applyFont="1" applyFill="1" applyBorder="1" applyAlignment="1">
      <alignment horizontal="left"/>
    </xf>
    <xf numFmtId="49" fontId="4" fillId="0" borderId="17" xfId="0" applyNumberFormat="1" applyFont="1" applyFill="1" applyBorder="1" applyAlignment="1">
      <alignment horizontal="left"/>
    </xf>
    <xf numFmtId="0" fontId="4" fillId="0" borderId="14" xfId="0" applyFont="1" applyBorder="1" applyAlignment="1">
      <alignment horizontal="left"/>
    </xf>
    <xf numFmtId="49" fontId="4" fillId="0" borderId="17" xfId="0" applyNumberFormat="1" applyFont="1" applyFill="1" applyBorder="1" applyAlignment="1">
      <alignment horizontal="left" vertical="center" wrapText="1"/>
    </xf>
    <xf numFmtId="0" fontId="0" fillId="0" borderId="24" xfId="0" applyBorder="1" applyAlignment="1">
      <alignment vertical="center"/>
    </xf>
    <xf numFmtId="49" fontId="0" fillId="0" borderId="48" xfId="0" applyNumberFormat="1" applyFont="1" applyFill="1" applyBorder="1" applyAlignment="1">
      <alignment horizontal="left"/>
    </xf>
    <xf numFmtId="0" fontId="0" fillId="0" borderId="75" xfId="0" applyBorder="1" applyAlignment="1">
      <alignment horizontal="left"/>
    </xf>
    <xf numFmtId="49" fontId="4" fillId="0" borderId="128" xfId="0" applyNumberFormat="1" applyFont="1" applyFill="1" applyBorder="1" applyAlignment="1">
      <alignment horizontal="left"/>
    </xf>
    <xf numFmtId="49" fontId="0" fillId="0" borderId="18" xfId="0" applyNumberFormat="1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92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92" xfId="0" applyBorder="1" applyAlignment="1">
      <alignment horizontal="left"/>
    </xf>
    <xf numFmtId="49" fontId="4" fillId="0" borderId="17" xfId="0" applyFont="1" applyFill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49" fontId="0" fillId="0" borderId="18" xfId="0" applyFont="1" applyFill="1" applyBorder="1" applyAlignment="1">
      <alignment horizontal="left" wrapText="1"/>
    </xf>
    <xf numFmtId="0" fontId="0" fillId="0" borderId="2" xfId="0" applyBorder="1" applyAlignment="1">
      <alignment/>
    </xf>
    <xf numFmtId="0" fontId="0" fillId="0" borderId="92" xfId="0" applyBorder="1" applyAlignment="1">
      <alignment/>
    </xf>
    <xf numFmtId="49" fontId="0" fillId="0" borderId="40" xfId="0" applyNumberFormat="1" applyFont="1" applyFill="1" applyBorder="1" applyAlignment="1">
      <alignment horizontal="left" wrapText="1"/>
    </xf>
    <xf numFmtId="49" fontId="0" fillId="0" borderId="41" xfId="0" applyNumberFormat="1" applyFont="1" applyFill="1" applyBorder="1" applyAlignment="1">
      <alignment horizontal="left" wrapText="1"/>
    </xf>
    <xf numFmtId="49" fontId="4" fillId="0" borderId="23" xfId="0" applyFont="1" applyFill="1" applyBorder="1" applyAlignment="1">
      <alignment horizontal="left" wrapText="1"/>
    </xf>
    <xf numFmtId="49" fontId="4" fillId="0" borderId="25" xfId="0" applyFont="1" applyFill="1" applyBorder="1" applyAlignment="1">
      <alignment horizontal="left" wrapText="1"/>
    </xf>
    <xf numFmtId="49" fontId="0" fillId="0" borderId="40" xfId="0" applyFont="1" applyFill="1" applyBorder="1" applyAlignment="1">
      <alignment horizontal="left" wrapText="1"/>
    </xf>
    <xf numFmtId="49" fontId="0" fillId="0" borderId="41" xfId="0" applyFont="1" applyFill="1" applyBorder="1" applyAlignment="1">
      <alignment horizontal="left" wrapText="1"/>
    </xf>
    <xf numFmtId="49" fontId="0" fillId="0" borderId="84" xfId="0" applyNumberFormat="1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49" fontId="0" fillId="0" borderId="55" xfId="0" applyNumberFormat="1" applyFont="1" applyFill="1" applyBorder="1" applyAlignment="1">
      <alignment horizontal="left"/>
    </xf>
    <xf numFmtId="0" fontId="0" fillId="0" borderId="81" xfId="0" applyBorder="1" applyAlignment="1">
      <alignment horizontal="left"/>
    </xf>
    <xf numFmtId="0" fontId="4" fillId="0" borderId="24" xfId="0" applyFont="1" applyBorder="1" applyAlignment="1">
      <alignment horizontal="left"/>
    </xf>
    <xf numFmtId="49" fontId="0" fillId="0" borderId="21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82" xfId="0" applyBorder="1" applyAlignment="1">
      <alignment horizontal="left"/>
    </xf>
    <xf numFmtId="49" fontId="0" fillId="0" borderId="42" xfId="0" applyNumberFormat="1" applyFont="1" applyFill="1" applyBorder="1" applyAlignment="1">
      <alignment horizontal="left" wrapText="1"/>
    </xf>
    <xf numFmtId="49" fontId="8" fillId="0" borderId="23" xfId="0" applyNumberFormat="1" applyFont="1" applyFill="1" applyBorder="1" applyAlignment="1">
      <alignment horizontal="left" wrapText="1"/>
    </xf>
    <xf numFmtId="49" fontId="8" fillId="0" borderId="25" xfId="0" applyNumberFormat="1" applyFont="1" applyFill="1" applyBorder="1" applyAlignment="1">
      <alignment horizontal="left" wrapText="1"/>
    </xf>
    <xf numFmtId="49" fontId="8" fillId="0" borderId="39" xfId="0" applyNumberFormat="1" applyFont="1" applyFill="1" applyBorder="1" applyAlignment="1">
      <alignment horizontal="left" wrapText="1"/>
    </xf>
    <xf numFmtId="49" fontId="19" fillId="0" borderId="23" xfId="0" applyNumberFormat="1" applyFont="1" applyFill="1" applyBorder="1" applyAlignment="1">
      <alignment horizontal="left"/>
    </xf>
    <xf numFmtId="49" fontId="19" fillId="0" borderId="25" xfId="0" applyNumberFormat="1" applyFont="1" applyFill="1" applyBorder="1" applyAlignment="1">
      <alignment horizontal="left"/>
    </xf>
    <xf numFmtId="0" fontId="4" fillId="0" borderId="24" xfId="0" applyFont="1" applyFill="1" applyBorder="1" applyAlignment="1">
      <alignment horizontal="left" wrapText="1"/>
    </xf>
    <xf numFmtId="49" fontId="0" fillId="0" borderId="18" xfId="0" applyNumberFormat="1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0" fontId="0" fillId="0" borderId="92" xfId="0" applyFont="1" applyFill="1" applyBorder="1" applyAlignment="1">
      <alignment horizontal="left" wrapText="1"/>
    </xf>
    <xf numFmtId="49" fontId="0" fillId="0" borderId="26" xfId="0" applyNumberFormat="1" applyFont="1" applyFill="1" applyBorder="1" applyAlignment="1">
      <alignment/>
    </xf>
    <xf numFmtId="49" fontId="0" fillId="0" borderId="27" xfId="0" applyNumberFormat="1" applyFont="1" applyFill="1" applyBorder="1" applyAlignment="1">
      <alignment/>
    </xf>
    <xf numFmtId="49" fontId="0" fillId="0" borderId="37" xfId="0" applyNumberFormat="1" applyFont="1" applyFill="1" applyBorder="1" applyAlignment="1">
      <alignment/>
    </xf>
    <xf numFmtId="49" fontId="0" fillId="0" borderId="46" xfId="0" applyFont="1" applyFill="1" applyBorder="1" applyAlignment="1">
      <alignment/>
    </xf>
    <xf numFmtId="49" fontId="0" fillId="0" borderId="47" xfId="0" applyFont="1" applyFill="1" applyBorder="1" applyAlignment="1">
      <alignment/>
    </xf>
    <xf numFmtId="49" fontId="0" fillId="0" borderId="38" xfId="0" applyFont="1" applyFill="1" applyBorder="1" applyAlignment="1">
      <alignment/>
    </xf>
    <xf numFmtId="49" fontId="17" fillId="0" borderId="40" xfId="0" applyNumberFormat="1" applyFont="1" applyFill="1" applyBorder="1" applyAlignment="1">
      <alignment horizontal="left" wrapText="1"/>
    </xf>
    <xf numFmtId="49" fontId="17" fillId="0" borderId="41" xfId="0" applyNumberFormat="1" applyFont="1" applyFill="1" applyBorder="1" applyAlignment="1">
      <alignment horizontal="left" wrapText="1"/>
    </xf>
    <xf numFmtId="49" fontId="17" fillId="0" borderId="42" xfId="0" applyNumberFormat="1" applyFont="1" applyFill="1" applyBorder="1" applyAlignment="1">
      <alignment horizontal="left" wrapText="1"/>
    </xf>
    <xf numFmtId="49" fontId="0" fillId="0" borderId="29" xfId="0" applyNumberFormat="1" applyFont="1" applyFill="1" applyBorder="1" applyAlignment="1">
      <alignment/>
    </xf>
    <xf numFmtId="49" fontId="0" fillId="0" borderId="31" xfId="0" applyNumberFormat="1" applyFont="1" applyFill="1" applyBorder="1" applyAlignment="1">
      <alignment/>
    </xf>
    <xf numFmtId="49" fontId="0" fillId="0" borderId="44" xfId="0" applyNumberFormat="1" applyFont="1" applyFill="1" applyBorder="1" applyAlignment="1">
      <alignment/>
    </xf>
    <xf numFmtId="49" fontId="0" fillId="0" borderId="46" xfId="0" applyFont="1" applyFill="1" applyBorder="1" applyAlignment="1">
      <alignment wrapText="1"/>
    </xf>
    <xf numFmtId="49" fontId="0" fillId="0" borderId="47" xfId="0" applyFont="1" applyFill="1" applyBorder="1" applyAlignment="1">
      <alignment wrapText="1"/>
    </xf>
    <xf numFmtId="49" fontId="0" fillId="0" borderId="38" xfId="0" applyFont="1" applyFill="1" applyBorder="1" applyAlignment="1">
      <alignment wrapText="1"/>
    </xf>
    <xf numFmtId="49" fontId="0" fillId="0" borderId="26" xfId="0" applyFont="1" applyFill="1" applyBorder="1" applyAlignment="1">
      <alignment/>
    </xf>
    <xf numFmtId="49" fontId="0" fillId="0" borderId="27" xfId="0" applyFont="1" applyFill="1" applyBorder="1" applyAlignment="1">
      <alignment/>
    </xf>
    <xf numFmtId="49" fontId="0" fillId="0" borderId="37" xfId="0" applyFont="1" applyFill="1" applyBorder="1" applyAlignment="1">
      <alignment/>
    </xf>
    <xf numFmtId="49" fontId="0" fillId="0" borderId="29" xfId="0" applyFont="1" applyFill="1" applyBorder="1" applyAlignment="1">
      <alignment wrapText="1"/>
    </xf>
    <xf numFmtId="49" fontId="0" fillId="0" borderId="31" xfId="0" applyFont="1" applyFill="1" applyBorder="1" applyAlignment="1">
      <alignment wrapText="1"/>
    </xf>
    <xf numFmtId="49" fontId="0" fillId="0" borderId="44" xfId="0" applyFont="1" applyFill="1" applyBorder="1" applyAlignment="1">
      <alignment wrapText="1"/>
    </xf>
    <xf numFmtId="49" fontId="0" fillId="0" borderId="46" xfId="0" applyNumberFormat="1" applyFont="1" applyFill="1" applyBorder="1" applyAlignment="1">
      <alignment/>
    </xf>
    <xf numFmtId="49" fontId="0" fillId="0" borderId="47" xfId="0" applyNumberFormat="1" applyFont="1" applyFill="1" applyBorder="1" applyAlignment="1">
      <alignment/>
    </xf>
    <xf numFmtId="49" fontId="0" fillId="0" borderId="38" xfId="0" applyNumberFormat="1" applyFont="1" applyFill="1" applyBorder="1" applyAlignment="1">
      <alignment/>
    </xf>
    <xf numFmtId="49" fontId="0" fillId="0" borderId="46" xfId="0" applyFont="1" applyFill="1" applyBorder="1" applyAlignment="1">
      <alignment horizontal="left"/>
    </xf>
    <xf numFmtId="49" fontId="0" fillId="0" borderId="47" xfId="0" applyFont="1" applyFill="1" applyBorder="1" applyAlignment="1">
      <alignment horizontal="left"/>
    </xf>
    <xf numFmtId="49" fontId="0" fillId="0" borderId="38" xfId="0" applyFont="1" applyFill="1" applyBorder="1" applyAlignment="1">
      <alignment horizontal="left"/>
    </xf>
    <xf numFmtId="0" fontId="0" fillId="0" borderId="46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0" fillId="0" borderId="41" xfId="0" applyFont="1" applyFill="1" applyBorder="1" applyAlignment="1">
      <alignment horizontal="left" wrapText="1"/>
    </xf>
    <xf numFmtId="0" fontId="0" fillId="0" borderId="42" xfId="0" applyFont="1" applyFill="1" applyBorder="1" applyAlignment="1">
      <alignment horizontal="left" wrapText="1"/>
    </xf>
    <xf numFmtId="49" fontId="0" fillId="0" borderId="26" xfId="0" applyNumberFormat="1" applyFont="1" applyFill="1" applyBorder="1" applyAlignment="1">
      <alignment horizontal="left" wrapText="1"/>
    </xf>
    <xf numFmtId="49" fontId="0" fillId="0" borderId="27" xfId="0" applyNumberFormat="1" applyFont="1" applyFill="1" applyBorder="1" applyAlignment="1">
      <alignment horizontal="left" wrapText="1"/>
    </xf>
    <xf numFmtId="49" fontId="0" fillId="0" borderId="37" xfId="0" applyNumberFormat="1" applyFont="1" applyFill="1" applyBorder="1" applyAlignment="1">
      <alignment horizontal="left" wrapText="1"/>
    </xf>
    <xf numFmtId="49" fontId="0" fillId="0" borderId="46" xfId="0" applyNumberFormat="1" applyFont="1" applyFill="1" applyBorder="1" applyAlignment="1">
      <alignment horizontal="left" wrapText="1"/>
    </xf>
    <xf numFmtId="49" fontId="0" fillId="0" borderId="47" xfId="0" applyNumberFormat="1" applyFont="1" applyFill="1" applyBorder="1" applyAlignment="1">
      <alignment horizontal="left" wrapText="1"/>
    </xf>
    <xf numFmtId="49" fontId="0" fillId="0" borderId="38" xfId="0" applyNumberFormat="1" applyFont="1" applyFill="1" applyBorder="1" applyAlignment="1">
      <alignment horizontal="left" wrapText="1"/>
    </xf>
    <xf numFmtId="0" fontId="0" fillId="0" borderId="4" xfId="0" applyFont="1" applyFill="1" applyBorder="1" applyAlignment="1">
      <alignment/>
    </xf>
    <xf numFmtId="0" fontId="17" fillId="0" borderId="17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94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vertical="center"/>
    </xf>
    <xf numFmtId="0" fontId="0" fillId="0" borderId="9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7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3" fontId="0" fillId="0" borderId="3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wrapText="1"/>
    </xf>
    <xf numFmtId="0" fontId="17" fillId="0" borderId="14" xfId="0" applyFont="1" applyFill="1" applyBorder="1" applyAlignment="1">
      <alignment horizontal="center" wrapText="1"/>
    </xf>
    <xf numFmtId="0" fontId="17" fillId="0" borderId="16" xfId="0" applyFont="1" applyFill="1" applyBorder="1" applyAlignment="1">
      <alignment horizontal="center" wrapText="1"/>
    </xf>
    <xf numFmtId="0" fontId="30" fillId="0" borderId="131" xfId="0" applyFont="1" applyBorder="1" applyAlignment="1">
      <alignment horizontal="center"/>
    </xf>
    <xf numFmtId="0" fontId="30" fillId="0" borderId="132" xfId="0" applyFont="1" applyBorder="1" applyAlignment="1">
      <alignment horizontal="center"/>
    </xf>
    <xf numFmtId="0" fontId="30" fillId="0" borderId="133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59</xdr:row>
      <xdr:rowOff>9525</xdr:rowOff>
    </xdr:from>
    <xdr:to>
      <xdr:col>15</xdr:col>
      <xdr:colOff>19050</xdr:colOff>
      <xdr:row>59</xdr:row>
      <xdr:rowOff>9525</xdr:rowOff>
    </xdr:to>
    <xdr:sp>
      <xdr:nvSpPr>
        <xdr:cNvPr id="1" name="Line 2"/>
        <xdr:cNvSpPr>
          <a:spLocks/>
        </xdr:cNvSpPr>
      </xdr:nvSpPr>
      <xdr:spPr>
        <a:xfrm>
          <a:off x="47625" y="38338125"/>
          <a:ext cx="10325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2"/>
  <sheetViews>
    <sheetView zoomScale="75" zoomScaleNormal="75" workbookViewId="0" topLeftCell="A1">
      <selection activeCell="A1" sqref="A1:IV4"/>
    </sheetView>
  </sheetViews>
  <sheetFormatPr defaultColWidth="9.00390625" defaultRowHeight="12.75"/>
  <cols>
    <col min="1" max="1" width="4.625" style="0" customWidth="1"/>
    <col min="2" max="2" width="20.75390625" style="0" customWidth="1"/>
    <col min="3" max="3" width="16.00390625" style="0" customWidth="1"/>
    <col min="4" max="4" width="8.375" style="0" customWidth="1"/>
    <col min="5" max="5" width="12.375" style="0" customWidth="1"/>
    <col min="6" max="6" width="10.375" style="0" customWidth="1"/>
    <col min="7" max="7" width="8.875" style="0" customWidth="1"/>
    <col min="8" max="8" width="9.875" style="0" customWidth="1"/>
    <col min="9" max="9" width="7.875" style="0" customWidth="1"/>
    <col min="10" max="10" width="8.00390625" style="0" customWidth="1"/>
    <col min="11" max="11" width="8.375" style="0" customWidth="1"/>
    <col min="12" max="12" width="8.125" style="0" customWidth="1"/>
    <col min="14" max="14" width="7.625" style="0" customWidth="1"/>
  </cols>
  <sheetData>
    <row r="1" spans="1:15" ht="12.75">
      <c r="A1" s="865"/>
      <c r="B1" s="866"/>
      <c r="C1" s="866"/>
      <c r="D1" s="866"/>
      <c r="E1" s="866"/>
      <c r="F1" s="866"/>
      <c r="G1" s="866"/>
      <c r="H1" s="866"/>
      <c r="I1" s="866"/>
      <c r="J1" s="1" t="s">
        <v>696</v>
      </c>
      <c r="K1" s="867"/>
      <c r="L1" s="866"/>
      <c r="M1" s="866"/>
      <c r="N1" s="868"/>
      <c r="O1" s="866"/>
    </row>
    <row r="2" spans="1:15" ht="12.75">
      <c r="A2" s="865"/>
      <c r="B2" s="866"/>
      <c r="C2" s="866"/>
      <c r="D2" s="866"/>
      <c r="E2" s="866"/>
      <c r="F2" s="866"/>
      <c r="G2" s="866"/>
      <c r="H2" s="866"/>
      <c r="I2" s="866"/>
      <c r="J2" s="1" t="s">
        <v>412</v>
      </c>
      <c r="K2" s="867"/>
      <c r="L2" s="866"/>
      <c r="M2" s="866"/>
      <c r="N2" s="868"/>
      <c r="O2" s="866"/>
    </row>
    <row r="3" spans="1:15" ht="12.75">
      <c r="A3" s="865"/>
      <c r="B3" s="866"/>
      <c r="C3" s="866"/>
      <c r="D3" s="866"/>
      <c r="E3" s="866"/>
      <c r="F3" s="866"/>
      <c r="G3" s="866"/>
      <c r="H3" s="866"/>
      <c r="I3" s="866"/>
      <c r="J3" s="1" t="s">
        <v>697</v>
      </c>
      <c r="K3" s="867"/>
      <c r="L3" s="866"/>
      <c r="M3" s="866"/>
      <c r="N3" s="868"/>
      <c r="O3" s="866"/>
    </row>
    <row r="4" spans="1:15" ht="12.75">
      <c r="A4" s="865"/>
      <c r="B4" s="1113" t="s">
        <v>698</v>
      </c>
      <c r="C4" s="1113"/>
      <c r="D4" s="1113"/>
      <c r="E4" s="1113"/>
      <c r="F4" s="1113"/>
      <c r="G4" s="1114"/>
      <c r="H4" s="1114"/>
      <c r="I4" s="1114"/>
      <c r="J4" s="1114"/>
      <c r="K4" s="1114"/>
      <c r="L4" s="1114"/>
      <c r="M4" s="1114"/>
      <c r="N4" s="868"/>
      <c r="O4" s="866"/>
    </row>
    <row r="5" spans="1:15" ht="13.5" thickBot="1">
      <c r="A5" s="865"/>
      <c r="B5" s="1105" t="s">
        <v>699</v>
      </c>
      <c r="C5" s="1105"/>
      <c r="D5" s="1106"/>
      <c r="E5" s="1106"/>
      <c r="F5" s="1106"/>
      <c r="G5" s="1106"/>
      <c r="H5" s="1106"/>
      <c r="I5" s="1106"/>
      <c r="J5" s="1106"/>
      <c r="K5" s="1106"/>
      <c r="L5" s="1106"/>
      <c r="M5" s="1106"/>
      <c r="N5" s="868"/>
      <c r="O5" s="866"/>
    </row>
    <row r="6" spans="1:15" ht="13.5" thickBot="1">
      <c r="A6" s="1107" t="s">
        <v>430</v>
      </c>
      <c r="B6" s="1109" t="s">
        <v>700</v>
      </c>
      <c r="C6" s="1109" t="s">
        <v>701</v>
      </c>
      <c r="D6" s="1093" t="s">
        <v>70</v>
      </c>
      <c r="E6" s="1109" t="s">
        <v>702</v>
      </c>
      <c r="F6" s="1093" t="s">
        <v>703</v>
      </c>
      <c r="G6" s="1109" t="s">
        <v>704</v>
      </c>
      <c r="H6" s="1109" t="s">
        <v>705</v>
      </c>
      <c r="I6" s="1118" t="s">
        <v>706</v>
      </c>
      <c r="J6" s="1119"/>
      <c r="K6" s="1119"/>
      <c r="L6" s="1119"/>
      <c r="M6" s="1120"/>
      <c r="N6" s="1121" t="s">
        <v>707</v>
      </c>
      <c r="O6" s="866"/>
    </row>
    <row r="7" spans="1:15" ht="13.5" thickBot="1">
      <c r="A7" s="1167"/>
      <c r="B7" s="1091"/>
      <c r="C7" s="1091"/>
      <c r="D7" s="1094"/>
      <c r="E7" s="1091"/>
      <c r="F7" s="1094"/>
      <c r="G7" s="1091"/>
      <c r="H7" s="1091"/>
      <c r="I7" s="1118" t="s">
        <v>708</v>
      </c>
      <c r="J7" s="1120"/>
      <c r="K7" s="1124" t="s">
        <v>709</v>
      </c>
      <c r="L7" s="1126" t="s">
        <v>710</v>
      </c>
      <c r="M7" s="1111" t="s">
        <v>711</v>
      </c>
      <c r="N7" s="1122"/>
      <c r="O7" s="866"/>
    </row>
    <row r="8" spans="1:15" ht="30.75" customHeight="1" thickBot="1">
      <c r="A8" s="1108"/>
      <c r="B8" s="1092"/>
      <c r="C8" s="1092"/>
      <c r="D8" s="1095"/>
      <c r="E8" s="1092"/>
      <c r="F8" s="1095"/>
      <c r="G8" s="1092"/>
      <c r="H8" s="1092"/>
      <c r="I8" s="870" t="s">
        <v>712</v>
      </c>
      <c r="J8" s="871" t="s">
        <v>713</v>
      </c>
      <c r="K8" s="1125"/>
      <c r="L8" s="1110"/>
      <c r="M8" s="1112"/>
      <c r="N8" s="1123"/>
      <c r="O8" s="869"/>
    </row>
    <row r="9" spans="1:15" ht="24">
      <c r="A9" s="1166">
        <v>1</v>
      </c>
      <c r="B9" s="1130" t="s">
        <v>714</v>
      </c>
      <c r="C9" s="1130" t="s">
        <v>714</v>
      </c>
      <c r="D9" s="1138" t="s">
        <v>715</v>
      </c>
      <c r="E9" s="1130" t="s">
        <v>716</v>
      </c>
      <c r="F9" s="1138" t="s">
        <v>717</v>
      </c>
      <c r="G9" s="1156"/>
      <c r="H9" s="873" t="s">
        <v>718</v>
      </c>
      <c r="I9" s="874">
        <v>0</v>
      </c>
      <c r="J9" s="875">
        <v>0</v>
      </c>
      <c r="K9" s="876">
        <v>280</v>
      </c>
      <c r="L9" s="877">
        <v>0</v>
      </c>
      <c r="M9" s="878">
        <f>SUM(J9:L9)</f>
        <v>280</v>
      </c>
      <c r="N9" s="879">
        <v>801</v>
      </c>
      <c r="O9" s="880"/>
    </row>
    <row r="10" spans="1:15" ht="12.75">
      <c r="A10" s="1167"/>
      <c r="B10" s="1131"/>
      <c r="C10" s="1131"/>
      <c r="D10" s="1139"/>
      <c r="E10" s="1131"/>
      <c r="F10" s="1139"/>
      <c r="G10" s="1157"/>
      <c r="H10" s="882" t="s">
        <v>719</v>
      </c>
      <c r="I10" s="883"/>
      <c r="J10" s="884"/>
      <c r="K10" s="885"/>
      <c r="L10" s="886"/>
      <c r="M10" s="887" t="s">
        <v>418</v>
      </c>
      <c r="N10" s="888" t="s">
        <v>720</v>
      </c>
      <c r="O10" s="880"/>
    </row>
    <row r="11" spans="1:15" ht="12.75">
      <c r="A11" s="1167"/>
      <c r="B11" s="1131"/>
      <c r="C11" s="1131"/>
      <c r="D11" s="1139"/>
      <c r="E11" s="1131"/>
      <c r="F11" s="1139"/>
      <c r="G11" s="1157"/>
      <c r="H11" s="882" t="s">
        <v>721</v>
      </c>
      <c r="I11" s="883">
        <v>0</v>
      </c>
      <c r="J11" s="885">
        <f>J9-J12</f>
        <v>0</v>
      </c>
      <c r="K11" s="885">
        <f>K9-K12</f>
        <v>28</v>
      </c>
      <c r="L11" s="883">
        <f>L9-L12</f>
        <v>0</v>
      </c>
      <c r="M11" s="887">
        <f aca="true" t="shared" si="0" ref="M11:M16">SUM(J11:L11)</f>
        <v>28</v>
      </c>
      <c r="N11" s="888">
        <v>801</v>
      </c>
      <c r="O11" s="880"/>
    </row>
    <row r="12" spans="1:15" ht="24">
      <c r="A12" s="1167"/>
      <c r="B12" s="1131"/>
      <c r="C12" s="1131"/>
      <c r="D12" s="1139"/>
      <c r="E12" s="1131"/>
      <c r="F12" s="1139"/>
      <c r="G12" s="1157"/>
      <c r="H12" s="881" t="s">
        <v>722</v>
      </c>
      <c r="I12" s="889">
        <v>0</v>
      </c>
      <c r="J12" s="884">
        <v>0</v>
      </c>
      <c r="K12" s="885">
        <v>252</v>
      </c>
      <c r="L12" s="886">
        <v>0</v>
      </c>
      <c r="M12" s="887">
        <f t="shared" si="0"/>
        <v>252</v>
      </c>
      <c r="N12" s="888">
        <v>801</v>
      </c>
      <c r="O12" s="880"/>
    </row>
    <row r="13" spans="1:15" ht="24">
      <c r="A13" s="1167"/>
      <c r="B13" s="1131"/>
      <c r="C13" s="1131"/>
      <c r="D13" s="1140"/>
      <c r="E13" s="1131"/>
      <c r="F13" s="1140"/>
      <c r="G13" s="1157"/>
      <c r="H13" s="882" t="s">
        <v>723</v>
      </c>
      <c r="I13" s="883">
        <v>0</v>
      </c>
      <c r="J13" s="884">
        <v>0</v>
      </c>
      <c r="K13" s="885">
        <v>0</v>
      </c>
      <c r="L13" s="886">
        <v>0</v>
      </c>
      <c r="M13" s="887">
        <f t="shared" si="0"/>
        <v>0</v>
      </c>
      <c r="N13" s="888" t="s">
        <v>720</v>
      </c>
      <c r="O13" s="880"/>
    </row>
    <row r="14" spans="1:15" ht="24">
      <c r="A14" s="1167"/>
      <c r="B14" s="1131"/>
      <c r="C14" s="1131"/>
      <c r="D14" s="1140"/>
      <c r="E14" s="1131"/>
      <c r="F14" s="1140"/>
      <c r="G14" s="1157"/>
      <c r="H14" s="882" t="s">
        <v>724</v>
      </c>
      <c r="I14" s="883">
        <v>0</v>
      </c>
      <c r="J14" s="884">
        <v>0</v>
      </c>
      <c r="K14" s="885">
        <v>0</v>
      </c>
      <c r="L14" s="886">
        <v>0</v>
      </c>
      <c r="M14" s="887">
        <f t="shared" si="0"/>
        <v>0</v>
      </c>
      <c r="N14" s="888" t="s">
        <v>720</v>
      </c>
      <c r="O14" s="880"/>
    </row>
    <row r="15" spans="1:15" ht="12.75">
      <c r="A15" s="1167"/>
      <c r="B15" s="1131"/>
      <c r="C15" s="1131"/>
      <c r="D15" s="1140"/>
      <c r="E15" s="1131"/>
      <c r="F15" s="1140"/>
      <c r="G15" s="1157"/>
      <c r="H15" s="882" t="s">
        <v>725</v>
      </c>
      <c r="I15" s="883">
        <v>0</v>
      </c>
      <c r="J15" s="884">
        <v>0</v>
      </c>
      <c r="K15" s="885">
        <v>0</v>
      </c>
      <c r="L15" s="886">
        <v>0</v>
      </c>
      <c r="M15" s="887">
        <f t="shared" si="0"/>
        <v>0</v>
      </c>
      <c r="N15" s="888" t="s">
        <v>720</v>
      </c>
      <c r="O15" s="880"/>
    </row>
    <row r="16" spans="1:15" ht="36.75" thickBot="1">
      <c r="A16" s="1167"/>
      <c r="B16" s="1131"/>
      <c r="C16" s="1131"/>
      <c r="D16" s="1140"/>
      <c r="E16" s="1131"/>
      <c r="F16" s="1140"/>
      <c r="G16" s="1157"/>
      <c r="H16" s="890" t="s">
        <v>726</v>
      </c>
      <c r="I16" s="891">
        <v>0</v>
      </c>
      <c r="J16" s="892">
        <v>0</v>
      </c>
      <c r="K16" s="893">
        <v>0</v>
      </c>
      <c r="L16" s="894">
        <v>0</v>
      </c>
      <c r="M16" s="895">
        <f t="shared" si="0"/>
        <v>0</v>
      </c>
      <c r="N16" s="896" t="s">
        <v>720</v>
      </c>
      <c r="O16" s="880"/>
    </row>
    <row r="17" spans="1:15" ht="13.5" thickBot="1">
      <c r="A17" s="1136"/>
      <c r="B17" s="1132"/>
      <c r="C17" s="1132"/>
      <c r="D17" s="1134"/>
      <c r="E17" s="1132"/>
      <c r="F17" s="1134"/>
      <c r="G17" s="1158"/>
      <c r="H17" s="897" t="s">
        <v>711</v>
      </c>
      <c r="I17" s="898">
        <v>0</v>
      </c>
      <c r="J17" s="899">
        <f>SUM(J13:J16)+J9</f>
        <v>0</v>
      </c>
      <c r="K17" s="899">
        <f>SUM(K13:K16)+K9</f>
        <v>280</v>
      </c>
      <c r="L17" s="898">
        <f>SUM(L13:L16)+L9</f>
        <v>0</v>
      </c>
      <c r="M17" s="900">
        <f>SUM(M13:M16)+M9</f>
        <v>280</v>
      </c>
      <c r="N17" s="901" t="s">
        <v>720</v>
      </c>
      <c r="O17" s="880"/>
    </row>
    <row r="18" spans="1:15" ht="24">
      <c r="A18" s="1166">
        <v>2</v>
      </c>
      <c r="B18" s="1130" t="s">
        <v>727</v>
      </c>
      <c r="C18" s="1130" t="s">
        <v>727</v>
      </c>
      <c r="D18" s="1138" t="s">
        <v>715</v>
      </c>
      <c r="E18" s="1130" t="s">
        <v>728</v>
      </c>
      <c r="F18" s="1138" t="s">
        <v>717</v>
      </c>
      <c r="G18" s="1156"/>
      <c r="H18" s="873" t="s">
        <v>718</v>
      </c>
      <c r="I18" s="874">
        <v>0</v>
      </c>
      <c r="J18" s="875">
        <v>0</v>
      </c>
      <c r="K18" s="876">
        <v>194</v>
      </c>
      <c r="L18" s="877">
        <v>0</v>
      </c>
      <c r="M18" s="878">
        <f>SUM(J18:L18)</f>
        <v>194</v>
      </c>
      <c r="N18" s="879">
        <v>801</v>
      </c>
      <c r="O18" s="880"/>
    </row>
    <row r="19" spans="1:15" ht="12.75">
      <c r="A19" s="1167"/>
      <c r="B19" s="1131"/>
      <c r="C19" s="1131"/>
      <c r="D19" s="1139"/>
      <c r="E19" s="1131"/>
      <c r="F19" s="1139"/>
      <c r="G19" s="1157"/>
      <c r="H19" s="882" t="s">
        <v>719</v>
      </c>
      <c r="I19" s="883"/>
      <c r="J19" s="884"/>
      <c r="K19" s="885"/>
      <c r="L19" s="886"/>
      <c r="M19" s="887" t="s">
        <v>418</v>
      </c>
      <c r="N19" s="888" t="s">
        <v>720</v>
      </c>
      <c r="O19" s="880"/>
    </row>
    <row r="20" spans="1:15" ht="12.75">
      <c r="A20" s="1167"/>
      <c r="B20" s="1131"/>
      <c r="C20" s="1131"/>
      <c r="D20" s="1139"/>
      <c r="E20" s="1131"/>
      <c r="F20" s="1139"/>
      <c r="G20" s="1157"/>
      <c r="H20" s="882" t="s">
        <v>721</v>
      </c>
      <c r="I20" s="883">
        <v>0</v>
      </c>
      <c r="J20" s="885">
        <f>J18-J21</f>
        <v>0</v>
      </c>
      <c r="K20" s="885">
        <f>K18-K21</f>
        <v>19.400000000000006</v>
      </c>
      <c r="L20" s="883">
        <f>L18-L21</f>
        <v>0</v>
      </c>
      <c r="M20" s="887">
        <f aca="true" t="shared" si="1" ref="M20:M25">SUM(J20:L20)</f>
        <v>19.400000000000006</v>
      </c>
      <c r="N20" s="888">
        <v>801</v>
      </c>
      <c r="O20" s="880"/>
    </row>
    <row r="21" spans="1:15" ht="24">
      <c r="A21" s="1167"/>
      <c r="B21" s="1131"/>
      <c r="C21" s="1131"/>
      <c r="D21" s="1139"/>
      <c r="E21" s="1131"/>
      <c r="F21" s="1139"/>
      <c r="G21" s="1157"/>
      <c r="H21" s="881" t="s">
        <v>722</v>
      </c>
      <c r="I21" s="889">
        <v>0</v>
      </c>
      <c r="J21" s="884">
        <v>0</v>
      </c>
      <c r="K21" s="885">
        <v>174.6</v>
      </c>
      <c r="L21" s="886">
        <v>0</v>
      </c>
      <c r="M21" s="887">
        <f t="shared" si="1"/>
        <v>174.6</v>
      </c>
      <c r="N21" s="888">
        <v>801</v>
      </c>
      <c r="O21" s="880"/>
    </row>
    <row r="22" spans="1:15" ht="24">
      <c r="A22" s="1167"/>
      <c r="B22" s="1131"/>
      <c r="C22" s="1131"/>
      <c r="D22" s="1140"/>
      <c r="E22" s="1131"/>
      <c r="F22" s="1140"/>
      <c r="G22" s="1157"/>
      <c r="H22" s="882" t="s">
        <v>723</v>
      </c>
      <c r="I22" s="883">
        <v>0</v>
      </c>
      <c r="J22" s="884">
        <v>0</v>
      </c>
      <c r="K22" s="885">
        <v>0</v>
      </c>
      <c r="L22" s="886">
        <v>0</v>
      </c>
      <c r="M22" s="887">
        <f t="shared" si="1"/>
        <v>0</v>
      </c>
      <c r="N22" s="888" t="s">
        <v>720</v>
      </c>
      <c r="O22" s="880"/>
    </row>
    <row r="23" spans="1:15" ht="24">
      <c r="A23" s="1167"/>
      <c r="B23" s="1131"/>
      <c r="C23" s="1131"/>
      <c r="D23" s="1140"/>
      <c r="E23" s="1131"/>
      <c r="F23" s="1140"/>
      <c r="G23" s="1157"/>
      <c r="H23" s="882" t="s">
        <v>724</v>
      </c>
      <c r="I23" s="883">
        <v>0</v>
      </c>
      <c r="J23" s="884">
        <v>0</v>
      </c>
      <c r="K23" s="885">
        <v>0</v>
      </c>
      <c r="L23" s="886">
        <v>0</v>
      </c>
      <c r="M23" s="887">
        <f t="shared" si="1"/>
        <v>0</v>
      </c>
      <c r="N23" s="888" t="s">
        <v>720</v>
      </c>
      <c r="O23" s="880"/>
    </row>
    <row r="24" spans="1:15" ht="12.75">
      <c r="A24" s="1167"/>
      <c r="B24" s="1131"/>
      <c r="C24" s="1131"/>
      <c r="D24" s="1140"/>
      <c r="E24" s="1131"/>
      <c r="F24" s="1140"/>
      <c r="G24" s="1157"/>
      <c r="H24" s="882" t="s">
        <v>725</v>
      </c>
      <c r="I24" s="883">
        <v>0</v>
      </c>
      <c r="J24" s="884">
        <v>0</v>
      </c>
      <c r="K24" s="885">
        <v>0</v>
      </c>
      <c r="L24" s="886">
        <v>0</v>
      </c>
      <c r="M24" s="887">
        <f t="shared" si="1"/>
        <v>0</v>
      </c>
      <c r="N24" s="888" t="s">
        <v>720</v>
      </c>
      <c r="O24" s="880"/>
    </row>
    <row r="25" spans="1:15" ht="36.75" thickBot="1">
      <c r="A25" s="1167"/>
      <c r="B25" s="1131"/>
      <c r="C25" s="1131"/>
      <c r="D25" s="1140"/>
      <c r="E25" s="1131"/>
      <c r="F25" s="1140"/>
      <c r="G25" s="1157"/>
      <c r="H25" s="890" t="s">
        <v>726</v>
      </c>
      <c r="I25" s="891">
        <v>0</v>
      </c>
      <c r="J25" s="892">
        <v>0</v>
      </c>
      <c r="K25" s="893">
        <v>0</v>
      </c>
      <c r="L25" s="894">
        <v>0</v>
      </c>
      <c r="M25" s="895">
        <f t="shared" si="1"/>
        <v>0</v>
      </c>
      <c r="N25" s="896" t="s">
        <v>720</v>
      </c>
      <c r="O25" s="880"/>
    </row>
    <row r="26" spans="1:15" ht="13.5" thickBot="1">
      <c r="A26" s="1136"/>
      <c r="B26" s="1132"/>
      <c r="C26" s="1132"/>
      <c r="D26" s="1134"/>
      <c r="E26" s="1132"/>
      <c r="F26" s="1134"/>
      <c r="G26" s="1158"/>
      <c r="H26" s="897" t="s">
        <v>711</v>
      </c>
      <c r="I26" s="898">
        <v>0</v>
      </c>
      <c r="J26" s="899">
        <f>SUM(J22:J25)+J18</f>
        <v>0</v>
      </c>
      <c r="K26" s="899">
        <f>SUM(K22:K25)+K18</f>
        <v>194</v>
      </c>
      <c r="L26" s="898">
        <f>SUM(L22:L25)+L18</f>
        <v>0</v>
      </c>
      <c r="M26" s="900">
        <f>SUM(M22:M25)+M18</f>
        <v>194</v>
      </c>
      <c r="N26" s="901" t="s">
        <v>720</v>
      </c>
      <c r="O26" s="880"/>
    </row>
    <row r="27" spans="1:15" ht="24">
      <c r="A27" s="1166">
        <v>3</v>
      </c>
      <c r="B27" s="1130" t="s">
        <v>730</v>
      </c>
      <c r="C27" s="1130" t="s">
        <v>730</v>
      </c>
      <c r="D27" s="1138" t="s">
        <v>715</v>
      </c>
      <c r="E27" s="1130" t="s">
        <v>731</v>
      </c>
      <c r="F27" s="1138" t="s">
        <v>717</v>
      </c>
      <c r="G27" s="1156"/>
      <c r="H27" s="873" t="s">
        <v>718</v>
      </c>
      <c r="I27" s="874">
        <v>0</v>
      </c>
      <c r="J27" s="875">
        <v>0</v>
      </c>
      <c r="K27" s="876">
        <v>281</v>
      </c>
      <c r="L27" s="877">
        <v>0</v>
      </c>
      <c r="M27" s="878">
        <f>SUM(J27:L27)</f>
        <v>281</v>
      </c>
      <c r="N27" s="879">
        <v>801</v>
      </c>
      <c r="O27" s="880"/>
    </row>
    <row r="28" spans="1:15" ht="12.75">
      <c r="A28" s="1167"/>
      <c r="B28" s="1131"/>
      <c r="C28" s="1131"/>
      <c r="D28" s="1139"/>
      <c r="E28" s="1131"/>
      <c r="F28" s="1139"/>
      <c r="G28" s="1157"/>
      <c r="H28" s="882" t="s">
        <v>719</v>
      </c>
      <c r="I28" s="883"/>
      <c r="J28" s="884"/>
      <c r="K28" s="885"/>
      <c r="L28" s="886"/>
      <c r="M28" s="887" t="s">
        <v>418</v>
      </c>
      <c r="N28" s="888"/>
      <c r="O28" s="880"/>
    </row>
    <row r="29" spans="1:15" ht="12.75">
      <c r="A29" s="1167"/>
      <c r="B29" s="1131"/>
      <c r="C29" s="1131"/>
      <c r="D29" s="1139"/>
      <c r="E29" s="1131"/>
      <c r="F29" s="1139"/>
      <c r="G29" s="1157"/>
      <c r="H29" s="882" t="s">
        <v>721</v>
      </c>
      <c r="I29" s="883">
        <v>0</v>
      </c>
      <c r="J29" s="885">
        <f>J27-J30</f>
        <v>0</v>
      </c>
      <c r="K29" s="885">
        <f>K27-K30</f>
        <v>28.099999999999994</v>
      </c>
      <c r="L29" s="883">
        <f>L27-L30</f>
        <v>0</v>
      </c>
      <c r="M29" s="887">
        <f aca="true" t="shared" si="2" ref="M29:M34">SUM(J29:L29)</f>
        <v>28.099999999999994</v>
      </c>
      <c r="N29" s="888">
        <v>801</v>
      </c>
      <c r="O29" s="880"/>
    </row>
    <row r="30" spans="1:15" ht="24">
      <c r="A30" s="1167"/>
      <c r="B30" s="1131"/>
      <c r="C30" s="1131"/>
      <c r="D30" s="1139"/>
      <c r="E30" s="1131"/>
      <c r="F30" s="1139"/>
      <c r="G30" s="1157"/>
      <c r="H30" s="881" t="s">
        <v>722</v>
      </c>
      <c r="I30" s="889">
        <v>0</v>
      </c>
      <c r="J30" s="884">
        <v>0</v>
      </c>
      <c r="K30" s="885">
        <v>252.9</v>
      </c>
      <c r="L30" s="886">
        <v>0</v>
      </c>
      <c r="M30" s="887">
        <f t="shared" si="2"/>
        <v>252.9</v>
      </c>
      <c r="N30" s="888">
        <v>801</v>
      </c>
      <c r="O30" s="880"/>
    </row>
    <row r="31" spans="1:15" ht="24">
      <c r="A31" s="1167"/>
      <c r="B31" s="1131"/>
      <c r="C31" s="1131"/>
      <c r="D31" s="1140"/>
      <c r="E31" s="1131"/>
      <c r="F31" s="1140"/>
      <c r="G31" s="1157"/>
      <c r="H31" s="882" t="s">
        <v>723</v>
      </c>
      <c r="I31" s="883">
        <v>0</v>
      </c>
      <c r="J31" s="884">
        <v>0</v>
      </c>
      <c r="K31" s="885">
        <v>0</v>
      </c>
      <c r="L31" s="886">
        <v>0</v>
      </c>
      <c r="M31" s="887">
        <f t="shared" si="2"/>
        <v>0</v>
      </c>
      <c r="N31" s="888" t="s">
        <v>720</v>
      </c>
      <c r="O31" s="880"/>
    </row>
    <row r="32" spans="1:15" ht="24">
      <c r="A32" s="1167"/>
      <c r="B32" s="1131"/>
      <c r="C32" s="1131"/>
      <c r="D32" s="1140"/>
      <c r="E32" s="1131"/>
      <c r="F32" s="1140"/>
      <c r="G32" s="1157"/>
      <c r="H32" s="882" t="s">
        <v>724</v>
      </c>
      <c r="I32" s="883">
        <v>0</v>
      </c>
      <c r="J32" s="884">
        <v>0</v>
      </c>
      <c r="K32" s="885">
        <v>0</v>
      </c>
      <c r="L32" s="886">
        <v>0</v>
      </c>
      <c r="M32" s="887">
        <f t="shared" si="2"/>
        <v>0</v>
      </c>
      <c r="N32" s="888" t="s">
        <v>720</v>
      </c>
      <c r="O32" s="880"/>
    </row>
    <row r="33" spans="1:15" ht="12.75">
      <c r="A33" s="1167"/>
      <c r="B33" s="1131"/>
      <c r="C33" s="1131"/>
      <c r="D33" s="1140"/>
      <c r="E33" s="1131"/>
      <c r="F33" s="1140"/>
      <c r="G33" s="1157"/>
      <c r="H33" s="882" t="s">
        <v>725</v>
      </c>
      <c r="I33" s="883">
        <v>0</v>
      </c>
      <c r="J33" s="884">
        <v>0</v>
      </c>
      <c r="K33" s="885">
        <v>0</v>
      </c>
      <c r="L33" s="886">
        <v>0</v>
      </c>
      <c r="M33" s="887">
        <f t="shared" si="2"/>
        <v>0</v>
      </c>
      <c r="N33" s="888" t="s">
        <v>720</v>
      </c>
      <c r="O33" s="880"/>
    </row>
    <row r="34" spans="1:15" ht="36.75" thickBot="1">
      <c r="A34" s="1167"/>
      <c r="B34" s="1131"/>
      <c r="C34" s="1131"/>
      <c r="D34" s="1140"/>
      <c r="E34" s="1131"/>
      <c r="F34" s="1140"/>
      <c r="G34" s="1157"/>
      <c r="H34" s="890" t="s">
        <v>726</v>
      </c>
      <c r="I34" s="891">
        <v>0</v>
      </c>
      <c r="J34" s="892">
        <v>0</v>
      </c>
      <c r="K34" s="893">
        <v>0</v>
      </c>
      <c r="L34" s="894">
        <v>0</v>
      </c>
      <c r="M34" s="895">
        <f t="shared" si="2"/>
        <v>0</v>
      </c>
      <c r="N34" s="896" t="s">
        <v>720</v>
      </c>
      <c r="O34" s="880"/>
    </row>
    <row r="35" spans="1:15" ht="13.5" thickBot="1">
      <c r="A35" s="1136"/>
      <c r="B35" s="1132"/>
      <c r="C35" s="1132"/>
      <c r="D35" s="1134"/>
      <c r="E35" s="1132"/>
      <c r="F35" s="1134"/>
      <c r="G35" s="1158"/>
      <c r="H35" s="897" t="s">
        <v>711</v>
      </c>
      <c r="I35" s="898">
        <v>0</v>
      </c>
      <c r="J35" s="899">
        <f>SUM(J31:J34)+J27</f>
        <v>0</v>
      </c>
      <c r="K35" s="899">
        <f>SUM(K31:K34)+K27</f>
        <v>281</v>
      </c>
      <c r="L35" s="898">
        <f>SUM(L31:L34)+L27</f>
        <v>0</v>
      </c>
      <c r="M35" s="900">
        <f>SUM(M31:M34)+M27</f>
        <v>281</v>
      </c>
      <c r="N35" s="901" t="s">
        <v>720</v>
      </c>
      <c r="O35" s="880"/>
    </row>
    <row r="36" spans="1:15" ht="24">
      <c r="A36" s="1166">
        <v>4</v>
      </c>
      <c r="B36" s="1130" t="s">
        <v>732</v>
      </c>
      <c r="C36" s="1130" t="s">
        <v>732</v>
      </c>
      <c r="D36" s="1138" t="s">
        <v>715</v>
      </c>
      <c r="E36" s="1130" t="s">
        <v>733</v>
      </c>
      <c r="F36" s="1138" t="s">
        <v>717</v>
      </c>
      <c r="G36" s="1156"/>
      <c r="H36" s="873" t="s">
        <v>718</v>
      </c>
      <c r="I36" s="874">
        <v>0</v>
      </c>
      <c r="J36" s="875">
        <v>0</v>
      </c>
      <c r="K36" s="902">
        <v>0</v>
      </c>
      <c r="L36" s="877">
        <v>56</v>
      </c>
      <c r="M36" s="878">
        <f>SUM(J36:L36)</f>
        <v>56</v>
      </c>
      <c r="N36" s="879">
        <v>801</v>
      </c>
      <c r="O36" s="880"/>
    </row>
    <row r="37" spans="1:15" ht="12.75">
      <c r="A37" s="1167"/>
      <c r="B37" s="1131"/>
      <c r="C37" s="1131"/>
      <c r="D37" s="1139"/>
      <c r="E37" s="1131"/>
      <c r="F37" s="1139"/>
      <c r="G37" s="1157"/>
      <c r="H37" s="882" t="s">
        <v>719</v>
      </c>
      <c r="I37" s="883" t="s">
        <v>418</v>
      </c>
      <c r="J37" s="884"/>
      <c r="K37" s="885"/>
      <c r="L37" s="886"/>
      <c r="M37" s="887" t="s">
        <v>418</v>
      </c>
      <c r="N37" s="888" t="s">
        <v>720</v>
      </c>
      <c r="O37" s="880"/>
    </row>
    <row r="38" spans="1:15" ht="12.75">
      <c r="A38" s="1167"/>
      <c r="B38" s="1131"/>
      <c r="C38" s="1131"/>
      <c r="D38" s="1139"/>
      <c r="E38" s="1131"/>
      <c r="F38" s="1139"/>
      <c r="G38" s="1157"/>
      <c r="H38" s="882" t="s">
        <v>721</v>
      </c>
      <c r="I38" s="883">
        <v>0</v>
      </c>
      <c r="J38" s="885">
        <f>J36-J39</f>
        <v>0</v>
      </c>
      <c r="K38" s="885">
        <f>K36-K39</f>
        <v>0</v>
      </c>
      <c r="L38" s="883">
        <f>L36-L39</f>
        <v>56</v>
      </c>
      <c r="M38" s="887">
        <f aca="true" t="shared" si="3" ref="M38:M43">SUM(J38:L38)</f>
        <v>56</v>
      </c>
      <c r="N38" s="888">
        <v>801</v>
      </c>
      <c r="O38" s="880"/>
    </row>
    <row r="39" spans="1:15" ht="12.75">
      <c r="A39" s="1167"/>
      <c r="B39" s="1131"/>
      <c r="C39" s="1131"/>
      <c r="D39" s="1139"/>
      <c r="E39" s="1131"/>
      <c r="F39" s="1139"/>
      <c r="G39" s="1157"/>
      <c r="H39" s="881" t="s">
        <v>734</v>
      </c>
      <c r="I39" s="889">
        <v>0</v>
      </c>
      <c r="J39" s="884">
        <v>0</v>
      </c>
      <c r="K39" s="885">
        <v>0</v>
      </c>
      <c r="L39" s="886">
        <v>0</v>
      </c>
      <c r="M39" s="887">
        <f t="shared" si="3"/>
        <v>0</v>
      </c>
      <c r="N39" s="888" t="s">
        <v>720</v>
      </c>
      <c r="O39" s="880"/>
    </row>
    <row r="40" spans="1:15" ht="24">
      <c r="A40" s="1167"/>
      <c r="B40" s="1131"/>
      <c r="C40" s="1131"/>
      <c r="D40" s="1140"/>
      <c r="E40" s="1131"/>
      <c r="F40" s="1140"/>
      <c r="G40" s="1157"/>
      <c r="H40" s="882" t="s">
        <v>723</v>
      </c>
      <c r="I40" s="883">
        <v>0</v>
      </c>
      <c r="J40" s="884">
        <v>0</v>
      </c>
      <c r="K40" s="885">
        <v>0</v>
      </c>
      <c r="L40" s="886">
        <v>0</v>
      </c>
      <c r="M40" s="887">
        <f t="shared" si="3"/>
        <v>0</v>
      </c>
      <c r="N40" s="888" t="s">
        <v>720</v>
      </c>
      <c r="O40" s="880"/>
    </row>
    <row r="41" spans="1:15" ht="24">
      <c r="A41" s="1167"/>
      <c r="B41" s="1131"/>
      <c r="C41" s="1131"/>
      <c r="D41" s="1140"/>
      <c r="E41" s="1131"/>
      <c r="F41" s="1140"/>
      <c r="G41" s="1157"/>
      <c r="H41" s="882" t="s">
        <v>724</v>
      </c>
      <c r="I41" s="883">
        <v>0</v>
      </c>
      <c r="J41" s="884">
        <v>0</v>
      </c>
      <c r="K41" s="885">
        <v>0</v>
      </c>
      <c r="L41" s="886">
        <v>0</v>
      </c>
      <c r="M41" s="887">
        <f t="shared" si="3"/>
        <v>0</v>
      </c>
      <c r="N41" s="888" t="s">
        <v>720</v>
      </c>
      <c r="O41" s="880"/>
    </row>
    <row r="42" spans="1:15" ht="12.75">
      <c r="A42" s="1167"/>
      <c r="B42" s="1131"/>
      <c r="C42" s="1131"/>
      <c r="D42" s="1140"/>
      <c r="E42" s="1131"/>
      <c r="F42" s="1140"/>
      <c r="G42" s="1157"/>
      <c r="H42" s="882" t="s">
        <v>725</v>
      </c>
      <c r="I42" s="883">
        <v>0</v>
      </c>
      <c r="J42" s="884">
        <v>0</v>
      </c>
      <c r="K42" s="885">
        <v>0</v>
      </c>
      <c r="L42" s="886">
        <v>0</v>
      </c>
      <c r="M42" s="887">
        <f t="shared" si="3"/>
        <v>0</v>
      </c>
      <c r="N42" s="888" t="s">
        <v>720</v>
      </c>
      <c r="O42" s="880"/>
    </row>
    <row r="43" spans="1:15" ht="36.75" thickBot="1">
      <c r="A43" s="1167"/>
      <c r="B43" s="1131"/>
      <c r="C43" s="1131"/>
      <c r="D43" s="1140"/>
      <c r="E43" s="1131"/>
      <c r="F43" s="1140"/>
      <c r="G43" s="1157"/>
      <c r="H43" s="890" t="s">
        <v>726</v>
      </c>
      <c r="I43" s="891">
        <v>0</v>
      </c>
      <c r="J43" s="892">
        <v>0</v>
      </c>
      <c r="K43" s="893">
        <v>0</v>
      </c>
      <c r="L43" s="894">
        <v>0</v>
      </c>
      <c r="M43" s="895">
        <f t="shared" si="3"/>
        <v>0</v>
      </c>
      <c r="N43" s="896" t="s">
        <v>720</v>
      </c>
      <c r="O43" s="880"/>
    </row>
    <row r="44" spans="1:15" ht="13.5" thickBot="1">
      <c r="A44" s="1136"/>
      <c r="B44" s="1132"/>
      <c r="C44" s="1132"/>
      <c r="D44" s="1134"/>
      <c r="E44" s="1132"/>
      <c r="F44" s="1134"/>
      <c r="G44" s="1158"/>
      <c r="H44" s="897" t="s">
        <v>711</v>
      </c>
      <c r="I44" s="898">
        <v>0</v>
      </c>
      <c r="J44" s="899">
        <f>SUM(J40:J43)+J36</f>
        <v>0</v>
      </c>
      <c r="K44" s="899">
        <f>SUM(K40:K43)+K36</f>
        <v>0</v>
      </c>
      <c r="L44" s="898">
        <f>SUM(L40:L43)+L36</f>
        <v>56</v>
      </c>
      <c r="M44" s="900">
        <f>SUM(M40:M43)+M36</f>
        <v>56</v>
      </c>
      <c r="N44" s="901" t="s">
        <v>720</v>
      </c>
      <c r="O44" s="880"/>
    </row>
    <row r="45" spans="1:15" ht="24">
      <c r="A45" s="1166">
        <v>5</v>
      </c>
      <c r="B45" s="1130" t="s">
        <v>735</v>
      </c>
      <c r="C45" s="1130" t="s">
        <v>735</v>
      </c>
      <c r="D45" s="1138" t="s">
        <v>715</v>
      </c>
      <c r="E45" s="1130" t="s">
        <v>736</v>
      </c>
      <c r="F45" s="1138" t="s">
        <v>717</v>
      </c>
      <c r="G45" s="1156"/>
      <c r="H45" s="873" t="s">
        <v>718</v>
      </c>
      <c r="I45" s="874">
        <v>0</v>
      </c>
      <c r="J45" s="875">
        <v>0</v>
      </c>
      <c r="K45" s="902">
        <v>0</v>
      </c>
      <c r="L45" s="877">
        <v>50</v>
      </c>
      <c r="M45" s="878">
        <f>SUM(J45:L45)</f>
        <v>50</v>
      </c>
      <c r="N45" s="879">
        <v>801</v>
      </c>
      <c r="O45" s="880"/>
    </row>
    <row r="46" spans="1:15" ht="12.75">
      <c r="A46" s="1167"/>
      <c r="B46" s="1131"/>
      <c r="C46" s="1131"/>
      <c r="D46" s="1139"/>
      <c r="E46" s="1131"/>
      <c r="F46" s="1139"/>
      <c r="G46" s="1157"/>
      <c r="H46" s="882" t="s">
        <v>719</v>
      </c>
      <c r="I46" s="883" t="s">
        <v>418</v>
      </c>
      <c r="J46" s="884"/>
      <c r="K46" s="885"/>
      <c r="L46" s="886"/>
      <c r="M46" s="887" t="s">
        <v>418</v>
      </c>
      <c r="N46" s="888" t="s">
        <v>720</v>
      </c>
      <c r="O46" s="880"/>
    </row>
    <row r="47" spans="1:15" ht="12.75">
      <c r="A47" s="1167"/>
      <c r="B47" s="1131"/>
      <c r="C47" s="1131"/>
      <c r="D47" s="1139"/>
      <c r="E47" s="1131"/>
      <c r="F47" s="1139"/>
      <c r="G47" s="1157"/>
      <c r="H47" s="882" t="s">
        <v>721</v>
      </c>
      <c r="I47" s="883">
        <v>0</v>
      </c>
      <c r="J47" s="885">
        <f>J45-J48</f>
        <v>0</v>
      </c>
      <c r="K47" s="885">
        <f>K45-K48</f>
        <v>0</v>
      </c>
      <c r="L47" s="883">
        <f>L45-L48</f>
        <v>50</v>
      </c>
      <c r="M47" s="887">
        <f aca="true" t="shared" si="4" ref="M47:M52">SUM(J47:L47)</f>
        <v>50</v>
      </c>
      <c r="N47" s="888">
        <v>801</v>
      </c>
      <c r="O47" s="880"/>
    </row>
    <row r="48" spans="1:15" ht="12.75">
      <c r="A48" s="1167"/>
      <c r="B48" s="1131"/>
      <c r="C48" s="1131"/>
      <c r="D48" s="1139"/>
      <c r="E48" s="1131"/>
      <c r="F48" s="1139"/>
      <c r="G48" s="1157"/>
      <c r="H48" s="881" t="s">
        <v>734</v>
      </c>
      <c r="I48" s="889">
        <v>0</v>
      </c>
      <c r="J48" s="884">
        <v>0</v>
      </c>
      <c r="K48" s="885">
        <v>0</v>
      </c>
      <c r="L48" s="886">
        <v>0</v>
      </c>
      <c r="M48" s="887">
        <f t="shared" si="4"/>
        <v>0</v>
      </c>
      <c r="N48" s="888" t="s">
        <v>720</v>
      </c>
      <c r="O48" s="880"/>
    </row>
    <row r="49" spans="1:15" ht="24">
      <c r="A49" s="1167"/>
      <c r="B49" s="1131"/>
      <c r="C49" s="1131"/>
      <c r="D49" s="1140"/>
      <c r="E49" s="1131"/>
      <c r="F49" s="1140"/>
      <c r="G49" s="1157"/>
      <c r="H49" s="882" t="s">
        <v>737</v>
      </c>
      <c r="I49" s="883">
        <v>0</v>
      </c>
      <c r="J49" s="884">
        <v>0</v>
      </c>
      <c r="K49" s="885">
        <v>0</v>
      </c>
      <c r="L49" s="886">
        <v>0</v>
      </c>
      <c r="M49" s="887">
        <f t="shared" si="4"/>
        <v>0</v>
      </c>
      <c r="N49" s="888" t="s">
        <v>720</v>
      </c>
      <c r="O49" s="880"/>
    </row>
    <row r="50" spans="1:15" ht="24">
      <c r="A50" s="1167"/>
      <c r="B50" s="1131"/>
      <c r="C50" s="1131"/>
      <c r="D50" s="1140"/>
      <c r="E50" s="1131"/>
      <c r="F50" s="1140"/>
      <c r="G50" s="1157"/>
      <c r="H50" s="882" t="s">
        <v>724</v>
      </c>
      <c r="I50" s="883">
        <v>0</v>
      </c>
      <c r="J50" s="884">
        <v>0</v>
      </c>
      <c r="K50" s="885">
        <v>0</v>
      </c>
      <c r="L50" s="886">
        <v>0</v>
      </c>
      <c r="M50" s="887">
        <f t="shared" si="4"/>
        <v>0</v>
      </c>
      <c r="N50" s="888" t="s">
        <v>720</v>
      </c>
      <c r="O50" s="880"/>
    </row>
    <row r="51" spans="1:15" ht="12.75">
      <c r="A51" s="1167"/>
      <c r="B51" s="1131"/>
      <c r="C51" s="1131"/>
      <c r="D51" s="1140"/>
      <c r="E51" s="1131"/>
      <c r="F51" s="1140"/>
      <c r="G51" s="1157"/>
      <c r="H51" s="882" t="s">
        <v>725</v>
      </c>
      <c r="I51" s="883">
        <v>0</v>
      </c>
      <c r="J51" s="884">
        <v>0</v>
      </c>
      <c r="K51" s="885">
        <v>0</v>
      </c>
      <c r="L51" s="886">
        <v>0</v>
      </c>
      <c r="M51" s="887">
        <f t="shared" si="4"/>
        <v>0</v>
      </c>
      <c r="N51" s="888" t="s">
        <v>720</v>
      </c>
      <c r="O51" s="880"/>
    </row>
    <row r="52" spans="1:15" ht="36.75" thickBot="1">
      <c r="A52" s="1167"/>
      <c r="B52" s="1131"/>
      <c r="C52" s="1131"/>
      <c r="D52" s="1140"/>
      <c r="E52" s="1131"/>
      <c r="F52" s="1140"/>
      <c r="G52" s="1157"/>
      <c r="H52" s="890" t="s">
        <v>726</v>
      </c>
      <c r="I52" s="891">
        <v>0</v>
      </c>
      <c r="J52" s="892">
        <v>0</v>
      </c>
      <c r="K52" s="893">
        <v>0</v>
      </c>
      <c r="L52" s="894">
        <v>0</v>
      </c>
      <c r="M52" s="895">
        <f t="shared" si="4"/>
        <v>0</v>
      </c>
      <c r="N52" s="896" t="s">
        <v>720</v>
      </c>
      <c r="O52" s="880"/>
    </row>
    <row r="53" spans="1:15" ht="13.5" thickBot="1">
      <c r="A53" s="1136"/>
      <c r="B53" s="1132"/>
      <c r="C53" s="1132"/>
      <c r="D53" s="1134"/>
      <c r="E53" s="1132"/>
      <c r="F53" s="1134"/>
      <c r="G53" s="1158"/>
      <c r="H53" s="897" t="s">
        <v>711</v>
      </c>
      <c r="I53" s="898">
        <v>0</v>
      </c>
      <c r="J53" s="899">
        <f>SUM(J49:J52)+J45</f>
        <v>0</v>
      </c>
      <c r="K53" s="899">
        <f>SUM(K49:K52)+K45</f>
        <v>0</v>
      </c>
      <c r="L53" s="898">
        <f>SUM(L49:L52)+L45</f>
        <v>50</v>
      </c>
      <c r="M53" s="900">
        <f>SUM(M49:M52)+M45</f>
        <v>50</v>
      </c>
      <c r="N53" s="901" t="s">
        <v>720</v>
      </c>
      <c r="O53" s="880"/>
    </row>
    <row r="54" spans="1:15" ht="24">
      <c r="A54" s="1166">
        <v>6</v>
      </c>
      <c r="B54" s="1127" t="s">
        <v>738</v>
      </c>
      <c r="C54" s="1127" t="s">
        <v>738</v>
      </c>
      <c r="D54" s="1138" t="s">
        <v>715</v>
      </c>
      <c r="E54" s="1127" t="s">
        <v>739</v>
      </c>
      <c r="F54" s="1138" t="s">
        <v>740</v>
      </c>
      <c r="G54" s="1127" t="s">
        <v>418</v>
      </c>
      <c r="H54" s="873" t="s">
        <v>718</v>
      </c>
      <c r="I54" s="874">
        <v>0</v>
      </c>
      <c r="J54" s="875">
        <v>0</v>
      </c>
      <c r="K54" s="876">
        <v>3</v>
      </c>
      <c r="L54" s="877">
        <v>0</v>
      </c>
      <c r="M54" s="878">
        <f>SUM(J54:L54)</f>
        <v>3</v>
      </c>
      <c r="N54" s="879">
        <v>801</v>
      </c>
      <c r="O54" s="880"/>
    </row>
    <row r="55" spans="1:15" ht="12.75">
      <c r="A55" s="1167"/>
      <c r="B55" s="1128"/>
      <c r="C55" s="1128"/>
      <c r="D55" s="1139"/>
      <c r="E55" s="1128"/>
      <c r="F55" s="1139"/>
      <c r="G55" s="1129"/>
      <c r="H55" s="882" t="s">
        <v>719</v>
      </c>
      <c r="I55" s="883"/>
      <c r="J55" s="884"/>
      <c r="K55" s="885"/>
      <c r="L55" s="886"/>
      <c r="M55" s="887" t="s">
        <v>418</v>
      </c>
      <c r="N55" s="888" t="s">
        <v>720</v>
      </c>
      <c r="O55" s="880"/>
    </row>
    <row r="56" spans="1:15" ht="12.75">
      <c r="A56" s="1167"/>
      <c r="B56" s="1128"/>
      <c r="C56" s="1128"/>
      <c r="D56" s="1139"/>
      <c r="E56" s="1128"/>
      <c r="F56" s="1139"/>
      <c r="G56" s="1129"/>
      <c r="H56" s="882" t="s">
        <v>721</v>
      </c>
      <c r="I56" s="883">
        <v>0</v>
      </c>
      <c r="J56" s="885">
        <f>J54-J57</f>
        <v>0</v>
      </c>
      <c r="K56" s="885">
        <f>K54-K57</f>
        <v>3</v>
      </c>
      <c r="L56" s="883">
        <f>L54-L57</f>
        <v>0</v>
      </c>
      <c r="M56" s="887">
        <f aca="true" t="shared" si="5" ref="M56:M61">SUM(J56:L56)</f>
        <v>3</v>
      </c>
      <c r="N56" s="888">
        <v>801</v>
      </c>
      <c r="O56" s="880"/>
    </row>
    <row r="57" spans="1:15" ht="12.75">
      <c r="A57" s="1167"/>
      <c r="B57" s="1128"/>
      <c r="C57" s="1128"/>
      <c r="D57" s="1139"/>
      <c r="E57" s="1128"/>
      <c r="F57" s="1139"/>
      <c r="G57" s="1129"/>
      <c r="H57" s="881" t="s">
        <v>734</v>
      </c>
      <c r="I57" s="889">
        <v>0</v>
      </c>
      <c r="J57" s="884">
        <v>0</v>
      </c>
      <c r="K57" s="885">
        <v>0</v>
      </c>
      <c r="L57" s="886">
        <v>0</v>
      </c>
      <c r="M57" s="887">
        <f t="shared" si="5"/>
        <v>0</v>
      </c>
      <c r="N57" s="888" t="s">
        <v>720</v>
      </c>
      <c r="O57" s="880"/>
    </row>
    <row r="58" spans="1:15" ht="24">
      <c r="A58" s="1167"/>
      <c r="B58" s="1129"/>
      <c r="C58" s="1129"/>
      <c r="D58" s="1140"/>
      <c r="E58" s="1129"/>
      <c r="F58" s="1140"/>
      <c r="G58" s="1129"/>
      <c r="H58" s="882" t="s">
        <v>737</v>
      </c>
      <c r="I58" s="883">
        <v>0</v>
      </c>
      <c r="J58" s="884">
        <v>0</v>
      </c>
      <c r="K58" s="885">
        <v>0</v>
      </c>
      <c r="L58" s="886">
        <v>0</v>
      </c>
      <c r="M58" s="887">
        <f t="shared" si="5"/>
        <v>0</v>
      </c>
      <c r="N58" s="888" t="s">
        <v>720</v>
      </c>
      <c r="O58" s="880"/>
    </row>
    <row r="59" spans="1:15" ht="24">
      <c r="A59" s="1167"/>
      <c r="B59" s="1129"/>
      <c r="C59" s="1129"/>
      <c r="D59" s="1140"/>
      <c r="E59" s="1129"/>
      <c r="F59" s="1140"/>
      <c r="G59" s="1129"/>
      <c r="H59" s="882" t="s">
        <v>724</v>
      </c>
      <c r="I59" s="883">
        <v>0</v>
      </c>
      <c r="J59" s="884">
        <v>0</v>
      </c>
      <c r="K59" s="885">
        <v>0</v>
      </c>
      <c r="L59" s="886">
        <v>0</v>
      </c>
      <c r="M59" s="887">
        <f t="shared" si="5"/>
        <v>0</v>
      </c>
      <c r="N59" s="888" t="s">
        <v>720</v>
      </c>
      <c r="O59" s="880"/>
    </row>
    <row r="60" spans="1:15" ht="12.75">
      <c r="A60" s="1167"/>
      <c r="B60" s="1129"/>
      <c r="C60" s="1129"/>
      <c r="D60" s="1140"/>
      <c r="E60" s="1129"/>
      <c r="F60" s="1140"/>
      <c r="G60" s="1129"/>
      <c r="H60" s="882" t="s">
        <v>725</v>
      </c>
      <c r="I60" s="883">
        <v>0</v>
      </c>
      <c r="J60" s="884">
        <v>0</v>
      </c>
      <c r="K60" s="885">
        <v>0</v>
      </c>
      <c r="L60" s="886">
        <v>0</v>
      </c>
      <c r="M60" s="887">
        <f t="shared" si="5"/>
        <v>0</v>
      </c>
      <c r="N60" s="888" t="s">
        <v>720</v>
      </c>
      <c r="O60" s="880"/>
    </row>
    <row r="61" spans="1:15" ht="36.75" thickBot="1">
      <c r="A61" s="1167"/>
      <c r="B61" s="1129"/>
      <c r="C61" s="1129"/>
      <c r="D61" s="1140"/>
      <c r="E61" s="1129"/>
      <c r="F61" s="1140"/>
      <c r="G61" s="1129"/>
      <c r="H61" s="890" t="s">
        <v>726</v>
      </c>
      <c r="I61" s="891">
        <v>0</v>
      </c>
      <c r="J61" s="892">
        <v>0</v>
      </c>
      <c r="K61" s="893">
        <v>0</v>
      </c>
      <c r="L61" s="894">
        <v>0</v>
      </c>
      <c r="M61" s="895">
        <f t="shared" si="5"/>
        <v>0</v>
      </c>
      <c r="N61" s="896" t="s">
        <v>720</v>
      </c>
      <c r="O61" s="880"/>
    </row>
    <row r="62" spans="1:15" ht="13.5" thickBot="1">
      <c r="A62" s="1136"/>
      <c r="B62" s="1117"/>
      <c r="C62" s="1117"/>
      <c r="D62" s="1134"/>
      <c r="E62" s="1117"/>
      <c r="F62" s="1134"/>
      <c r="G62" s="1117"/>
      <c r="H62" s="897" t="s">
        <v>711</v>
      </c>
      <c r="I62" s="898">
        <v>0</v>
      </c>
      <c r="J62" s="899">
        <f>SUM(J58:J61)+J54</f>
        <v>0</v>
      </c>
      <c r="K62" s="899">
        <f>SUM(K58:K61)+K54</f>
        <v>3</v>
      </c>
      <c r="L62" s="898">
        <f>SUM(L58:L61)+L54</f>
        <v>0</v>
      </c>
      <c r="M62" s="900">
        <f>SUM(M58:M61)+M54</f>
        <v>3</v>
      </c>
      <c r="N62" s="901" t="s">
        <v>720</v>
      </c>
      <c r="O62" s="880"/>
    </row>
    <row r="63" spans="1:15" ht="24">
      <c r="A63" s="1166">
        <v>7</v>
      </c>
      <c r="B63" s="1127" t="s">
        <v>741</v>
      </c>
      <c r="C63" s="1127" t="s">
        <v>741</v>
      </c>
      <c r="D63" s="1138" t="s">
        <v>715</v>
      </c>
      <c r="E63" s="1127" t="s">
        <v>739</v>
      </c>
      <c r="F63" s="1138" t="s">
        <v>657</v>
      </c>
      <c r="G63" s="1127" t="s">
        <v>418</v>
      </c>
      <c r="H63" s="873" t="s">
        <v>718</v>
      </c>
      <c r="I63" s="874">
        <v>0</v>
      </c>
      <c r="J63" s="875">
        <v>0</v>
      </c>
      <c r="K63" s="876">
        <v>3.5</v>
      </c>
      <c r="L63" s="877">
        <v>0</v>
      </c>
      <c r="M63" s="878">
        <f>SUM(J63:L63)</f>
        <v>3.5</v>
      </c>
      <c r="N63" s="879">
        <v>854</v>
      </c>
      <c r="O63" s="880"/>
    </row>
    <row r="64" spans="1:15" ht="12.75">
      <c r="A64" s="1167"/>
      <c r="B64" s="1128"/>
      <c r="C64" s="1128"/>
      <c r="D64" s="1139"/>
      <c r="E64" s="1128"/>
      <c r="F64" s="1139"/>
      <c r="G64" s="1129"/>
      <c r="H64" s="882" t="s">
        <v>719</v>
      </c>
      <c r="I64" s="883" t="s">
        <v>418</v>
      </c>
      <c r="J64" s="884"/>
      <c r="K64" s="885"/>
      <c r="L64" s="886"/>
      <c r="M64" s="887" t="s">
        <v>418</v>
      </c>
      <c r="N64" s="888" t="s">
        <v>720</v>
      </c>
      <c r="O64" s="880"/>
    </row>
    <row r="65" spans="1:15" ht="12.75">
      <c r="A65" s="1167"/>
      <c r="B65" s="1128"/>
      <c r="C65" s="1128"/>
      <c r="D65" s="1139"/>
      <c r="E65" s="1128"/>
      <c r="F65" s="1139"/>
      <c r="G65" s="1129"/>
      <c r="H65" s="882" t="s">
        <v>721</v>
      </c>
      <c r="I65" s="883">
        <v>0</v>
      </c>
      <c r="J65" s="885">
        <f>J63-J66</f>
        <v>0</v>
      </c>
      <c r="K65" s="885">
        <f>K63-K66</f>
        <v>3.5</v>
      </c>
      <c r="L65" s="883">
        <f>L63-L66</f>
        <v>0</v>
      </c>
      <c r="M65" s="887">
        <f aca="true" t="shared" si="6" ref="M65:M70">SUM(J65:L65)</f>
        <v>3.5</v>
      </c>
      <c r="N65" s="888">
        <v>854</v>
      </c>
      <c r="O65" s="880"/>
    </row>
    <row r="66" spans="1:15" ht="12.75">
      <c r="A66" s="1167"/>
      <c r="B66" s="1128"/>
      <c r="C66" s="1128"/>
      <c r="D66" s="1139"/>
      <c r="E66" s="1128"/>
      <c r="F66" s="1139"/>
      <c r="G66" s="1129"/>
      <c r="H66" s="881" t="s">
        <v>734</v>
      </c>
      <c r="I66" s="889">
        <v>0</v>
      </c>
      <c r="J66" s="884">
        <v>0</v>
      </c>
      <c r="K66" s="885">
        <v>0</v>
      </c>
      <c r="L66" s="886">
        <v>0</v>
      </c>
      <c r="M66" s="887">
        <f t="shared" si="6"/>
        <v>0</v>
      </c>
      <c r="N66" s="888" t="s">
        <v>720</v>
      </c>
      <c r="O66" s="880"/>
    </row>
    <row r="67" spans="1:15" ht="24">
      <c r="A67" s="1167"/>
      <c r="B67" s="1129"/>
      <c r="C67" s="1129"/>
      <c r="D67" s="1140"/>
      <c r="E67" s="1129"/>
      <c r="F67" s="1140"/>
      <c r="G67" s="1129"/>
      <c r="H67" s="882" t="s">
        <v>723</v>
      </c>
      <c r="I67" s="883">
        <v>0</v>
      </c>
      <c r="J67" s="884">
        <v>0</v>
      </c>
      <c r="K67" s="885">
        <v>0</v>
      </c>
      <c r="L67" s="886">
        <v>0</v>
      </c>
      <c r="M67" s="887">
        <f t="shared" si="6"/>
        <v>0</v>
      </c>
      <c r="N67" s="888" t="s">
        <v>720</v>
      </c>
      <c r="O67" s="880"/>
    </row>
    <row r="68" spans="1:15" ht="24">
      <c r="A68" s="1167"/>
      <c r="B68" s="1129"/>
      <c r="C68" s="1129"/>
      <c r="D68" s="1140"/>
      <c r="E68" s="1129"/>
      <c r="F68" s="1140"/>
      <c r="G68" s="1129"/>
      <c r="H68" s="882" t="s">
        <v>724</v>
      </c>
      <c r="I68" s="883">
        <v>0</v>
      </c>
      <c r="J68" s="884">
        <v>0</v>
      </c>
      <c r="K68" s="885">
        <v>0</v>
      </c>
      <c r="L68" s="886">
        <v>0</v>
      </c>
      <c r="M68" s="887">
        <f t="shared" si="6"/>
        <v>0</v>
      </c>
      <c r="N68" s="888" t="s">
        <v>720</v>
      </c>
      <c r="O68" s="880"/>
    </row>
    <row r="69" spans="1:15" ht="12.75">
      <c r="A69" s="1167"/>
      <c r="B69" s="1129"/>
      <c r="C69" s="1129"/>
      <c r="D69" s="1140"/>
      <c r="E69" s="1129"/>
      <c r="F69" s="1140"/>
      <c r="G69" s="1129"/>
      <c r="H69" s="882" t="s">
        <v>725</v>
      </c>
      <c r="I69" s="883">
        <v>0</v>
      </c>
      <c r="J69" s="884">
        <v>0</v>
      </c>
      <c r="K69" s="885">
        <v>0</v>
      </c>
      <c r="L69" s="886">
        <v>0</v>
      </c>
      <c r="M69" s="887">
        <f t="shared" si="6"/>
        <v>0</v>
      </c>
      <c r="N69" s="888" t="s">
        <v>720</v>
      </c>
      <c r="O69" s="880"/>
    </row>
    <row r="70" spans="1:15" ht="36.75" thickBot="1">
      <c r="A70" s="1167"/>
      <c r="B70" s="1129"/>
      <c r="C70" s="1129"/>
      <c r="D70" s="1140"/>
      <c r="E70" s="1129"/>
      <c r="F70" s="1140"/>
      <c r="G70" s="1129"/>
      <c r="H70" s="890" t="s">
        <v>726</v>
      </c>
      <c r="I70" s="891">
        <v>0</v>
      </c>
      <c r="J70" s="892">
        <v>0</v>
      </c>
      <c r="K70" s="893">
        <v>0</v>
      </c>
      <c r="L70" s="894">
        <v>0</v>
      </c>
      <c r="M70" s="895">
        <f t="shared" si="6"/>
        <v>0</v>
      </c>
      <c r="N70" s="896" t="s">
        <v>720</v>
      </c>
      <c r="O70" s="880"/>
    </row>
    <row r="71" spans="1:15" ht="13.5" thickBot="1">
      <c r="A71" s="1136"/>
      <c r="B71" s="1117"/>
      <c r="C71" s="1117"/>
      <c r="D71" s="1134"/>
      <c r="E71" s="1117"/>
      <c r="F71" s="1134"/>
      <c r="G71" s="1117"/>
      <c r="H71" s="897" t="s">
        <v>711</v>
      </c>
      <c r="I71" s="898"/>
      <c r="J71" s="899">
        <f>SUM(J67:J70)+J63</f>
        <v>0</v>
      </c>
      <c r="K71" s="899">
        <f>SUM(K67:K70)+K63</f>
        <v>3.5</v>
      </c>
      <c r="L71" s="898">
        <f>SUM(L67:L70)+L63</f>
        <v>0</v>
      </c>
      <c r="M71" s="900">
        <f>SUM(M67:M70)+M63</f>
        <v>3.5</v>
      </c>
      <c r="N71" s="901" t="s">
        <v>720</v>
      </c>
      <c r="O71" s="880"/>
    </row>
    <row r="72" spans="1:15" ht="24">
      <c r="A72" s="1166">
        <v>8</v>
      </c>
      <c r="B72" s="1127" t="s">
        <v>742</v>
      </c>
      <c r="C72" s="1127" t="s">
        <v>742</v>
      </c>
      <c r="D72" s="1138" t="s">
        <v>715</v>
      </c>
      <c r="E72" s="1127" t="s">
        <v>743</v>
      </c>
      <c r="F72" s="1138" t="s">
        <v>744</v>
      </c>
      <c r="G72" s="1127" t="s">
        <v>418</v>
      </c>
      <c r="H72" s="873" t="s">
        <v>718</v>
      </c>
      <c r="I72" s="874">
        <v>0</v>
      </c>
      <c r="J72" s="875">
        <v>0</v>
      </c>
      <c r="K72" s="876">
        <v>10</v>
      </c>
      <c r="L72" s="877">
        <v>0</v>
      </c>
      <c r="M72" s="878">
        <f>SUM(J72:L72)</f>
        <v>10</v>
      </c>
      <c r="N72" s="879">
        <v>750</v>
      </c>
      <c r="O72" s="880"/>
    </row>
    <row r="73" spans="1:15" ht="12.75">
      <c r="A73" s="1167"/>
      <c r="B73" s="1128"/>
      <c r="C73" s="1128"/>
      <c r="D73" s="1139"/>
      <c r="E73" s="1128"/>
      <c r="F73" s="1139"/>
      <c r="G73" s="1129"/>
      <c r="H73" s="882" t="s">
        <v>719</v>
      </c>
      <c r="I73" s="883"/>
      <c r="J73" s="884"/>
      <c r="K73" s="885"/>
      <c r="L73" s="886"/>
      <c r="M73" s="887" t="s">
        <v>418</v>
      </c>
      <c r="N73" s="888" t="s">
        <v>720</v>
      </c>
      <c r="O73" s="880"/>
    </row>
    <row r="74" spans="1:15" ht="12.75">
      <c r="A74" s="1167"/>
      <c r="B74" s="1128"/>
      <c r="C74" s="1128"/>
      <c r="D74" s="1139"/>
      <c r="E74" s="1128"/>
      <c r="F74" s="1139"/>
      <c r="G74" s="1129"/>
      <c r="H74" s="882" t="s">
        <v>721</v>
      </c>
      <c r="I74" s="883">
        <v>0</v>
      </c>
      <c r="J74" s="885">
        <f>J72-J75</f>
        <v>0</v>
      </c>
      <c r="K74" s="885">
        <f>K72-K75</f>
        <v>10</v>
      </c>
      <c r="L74" s="883">
        <f>L72-L75</f>
        <v>0</v>
      </c>
      <c r="M74" s="887">
        <f aca="true" t="shared" si="7" ref="M74:M79">SUM(J74:L74)</f>
        <v>10</v>
      </c>
      <c r="N74" s="888">
        <v>750</v>
      </c>
      <c r="O74" s="880"/>
    </row>
    <row r="75" spans="1:15" ht="12.75">
      <c r="A75" s="1167"/>
      <c r="B75" s="1128"/>
      <c r="C75" s="1128"/>
      <c r="D75" s="1139"/>
      <c r="E75" s="1128"/>
      <c r="F75" s="1139"/>
      <c r="G75" s="1129"/>
      <c r="H75" s="881" t="s">
        <v>734</v>
      </c>
      <c r="I75" s="889">
        <v>0</v>
      </c>
      <c r="J75" s="884">
        <v>0</v>
      </c>
      <c r="K75" s="885">
        <v>0</v>
      </c>
      <c r="L75" s="886">
        <v>0</v>
      </c>
      <c r="M75" s="887">
        <f t="shared" si="7"/>
        <v>0</v>
      </c>
      <c r="N75" s="888" t="s">
        <v>720</v>
      </c>
      <c r="O75" s="880"/>
    </row>
    <row r="76" spans="1:15" ht="24">
      <c r="A76" s="1167"/>
      <c r="B76" s="1129"/>
      <c r="C76" s="1129"/>
      <c r="D76" s="1140"/>
      <c r="E76" s="1129"/>
      <c r="F76" s="1140"/>
      <c r="G76" s="1129"/>
      <c r="H76" s="882" t="s">
        <v>723</v>
      </c>
      <c r="I76" s="883">
        <v>0</v>
      </c>
      <c r="J76" s="884">
        <v>0</v>
      </c>
      <c r="K76" s="885">
        <v>0</v>
      </c>
      <c r="L76" s="886">
        <v>0</v>
      </c>
      <c r="M76" s="887">
        <f t="shared" si="7"/>
        <v>0</v>
      </c>
      <c r="N76" s="888" t="s">
        <v>720</v>
      </c>
      <c r="O76" s="880"/>
    </row>
    <row r="77" spans="1:15" ht="24">
      <c r="A77" s="1167"/>
      <c r="B77" s="1129"/>
      <c r="C77" s="1129"/>
      <c r="D77" s="1140"/>
      <c r="E77" s="1129"/>
      <c r="F77" s="1140"/>
      <c r="G77" s="1129"/>
      <c r="H77" s="882" t="s">
        <v>724</v>
      </c>
      <c r="I77" s="883">
        <v>0</v>
      </c>
      <c r="J77" s="884">
        <v>0</v>
      </c>
      <c r="K77" s="885">
        <v>0</v>
      </c>
      <c r="L77" s="886">
        <v>0</v>
      </c>
      <c r="M77" s="887">
        <f t="shared" si="7"/>
        <v>0</v>
      </c>
      <c r="N77" s="888" t="s">
        <v>720</v>
      </c>
      <c r="O77" s="880"/>
    </row>
    <row r="78" spans="1:15" ht="12.75">
      <c r="A78" s="1167"/>
      <c r="B78" s="1129"/>
      <c r="C78" s="1129"/>
      <c r="D78" s="1140"/>
      <c r="E78" s="1129"/>
      <c r="F78" s="1140"/>
      <c r="G78" s="1129"/>
      <c r="H78" s="882" t="s">
        <v>725</v>
      </c>
      <c r="I78" s="883">
        <v>0</v>
      </c>
      <c r="J78" s="884">
        <v>0</v>
      </c>
      <c r="K78" s="885">
        <v>0</v>
      </c>
      <c r="L78" s="886">
        <v>0</v>
      </c>
      <c r="M78" s="887">
        <f t="shared" si="7"/>
        <v>0</v>
      </c>
      <c r="N78" s="888" t="s">
        <v>720</v>
      </c>
      <c r="O78" s="880"/>
    </row>
    <row r="79" spans="1:15" ht="36.75" thickBot="1">
      <c r="A79" s="1167"/>
      <c r="B79" s="1129"/>
      <c r="C79" s="1129"/>
      <c r="D79" s="1140"/>
      <c r="E79" s="1129"/>
      <c r="F79" s="1140"/>
      <c r="G79" s="1129"/>
      <c r="H79" s="890" t="s">
        <v>726</v>
      </c>
      <c r="I79" s="891">
        <v>0</v>
      </c>
      <c r="J79" s="892">
        <v>0</v>
      </c>
      <c r="K79" s="893">
        <v>0</v>
      </c>
      <c r="L79" s="894">
        <v>0</v>
      </c>
      <c r="M79" s="895">
        <f t="shared" si="7"/>
        <v>0</v>
      </c>
      <c r="N79" s="896" t="s">
        <v>720</v>
      </c>
      <c r="O79" s="880"/>
    </row>
    <row r="80" spans="1:15" ht="13.5" thickBot="1">
      <c r="A80" s="1136"/>
      <c r="B80" s="1117"/>
      <c r="C80" s="1117"/>
      <c r="D80" s="1134"/>
      <c r="E80" s="1117"/>
      <c r="F80" s="1134"/>
      <c r="G80" s="1117"/>
      <c r="H80" s="897" t="s">
        <v>711</v>
      </c>
      <c r="I80" s="898">
        <v>0</v>
      </c>
      <c r="J80" s="899">
        <f>SUM(J76:J79)+J72</f>
        <v>0</v>
      </c>
      <c r="K80" s="899">
        <f>SUM(K76:K79)+K72</f>
        <v>10</v>
      </c>
      <c r="L80" s="898">
        <f>SUM(L76:L79)+L72</f>
        <v>0</v>
      </c>
      <c r="M80" s="900">
        <f>SUM(M76:M79)+M72</f>
        <v>10</v>
      </c>
      <c r="N80" s="901" t="s">
        <v>720</v>
      </c>
      <c r="O80" s="880"/>
    </row>
    <row r="81" spans="1:15" ht="24">
      <c r="A81" s="1166">
        <v>9</v>
      </c>
      <c r="B81" s="1127" t="s">
        <v>0</v>
      </c>
      <c r="C81" s="1127" t="s">
        <v>1</v>
      </c>
      <c r="D81" s="1138" t="s">
        <v>715</v>
      </c>
      <c r="E81" s="1127" t="s">
        <v>2</v>
      </c>
      <c r="F81" s="1138" t="s">
        <v>3</v>
      </c>
      <c r="G81" s="1127" t="s">
        <v>418</v>
      </c>
      <c r="H81" s="873" t="s">
        <v>718</v>
      </c>
      <c r="I81" s="874">
        <v>0</v>
      </c>
      <c r="J81" s="875">
        <v>0</v>
      </c>
      <c r="K81" s="876">
        <v>350</v>
      </c>
      <c r="L81" s="877">
        <v>0</v>
      </c>
      <c r="M81" s="878">
        <f>SUM(J81:L81)</f>
        <v>350</v>
      </c>
      <c r="N81" s="879">
        <v>851</v>
      </c>
      <c r="O81" s="880"/>
    </row>
    <row r="82" spans="1:15" ht="12.75">
      <c r="A82" s="1167"/>
      <c r="B82" s="1128"/>
      <c r="C82" s="1128"/>
      <c r="D82" s="1139"/>
      <c r="E82" s="1128"/>
      <c r="F82" s="1139"/>
      <c r="G82" s="1129"/>
      <c r="H82" s="882" t="s">
        <v>719</v>
      </c>
      <c r="I82" s="883"/>
      <c r="J82" s="884"/>
      <c r="K82" s="885"/>
      <c r="L82" s="886"/>
      <c r="M82" s="887" t="s">
        <v>418</v>
      </c>
      <c r="N82" s="888" t="s">
        <v>720</v>
      </c>
      <c r="O82" s="880"/>
    </row>
    <row r="83" spans="1:15" ht="12.75">
      <c r="A83" s="1167"/>
      <c r="B83" s="1128"/>
      <c r="C83" s="1128"/>
      <c r="D83" s="1139"/>
      <c r="E83" s="1128"/>
      <c r="F83" s="1139"/>
      <c r="G83" s="1129"/>
      <c r="H83" s="882" t="s">
        <v>721</v>
      </c>
      <c r="I83" s="883">
        <v>0</v>
      </c>
      <c r="J83" s="885">
        <f>J81-J84</f>
        <v>0</v>
      </c>
      <c r="K83" s="885">
        <f>K81-K84</f>
        <v>350</v>
      </c>
      <c r="L83" s="883">
        <f>L81-L84</f>
        <v>0</v>
      </c>
      <c r="M83" s="887">
        <f aca="true" t="shared" si="8" ref="M83:M88">SUM(J83:L83)</f>
        <v>350</v>
      </c>
      <c r="N83" s="888">
        <v>851</v>
      </c>
      <c r="O83" s="880"/>
    </row>
    <row r="84" spans="1:15" ht="12.75">
      <c r="A84" s="1167"/>
      <c r="B84" s="1128"/>
      <c r="C84" s="1128"/>
      <c r="D84" s="1139"/>
      <c r="E84" s="1128"/>
      <c r="F84" s="1139"/>
      <c r="G84" s="1129"/>
      <c r="H84" s="881" t="s">
        <v>734</v>
      </c>
      <c r="I84" s="889">
        <v>0</v>
      </c>
      <c r="J84" s="884">
        <v>0</v>
      </c>
      <c r="K84" s="885">
        <v>0</v>
      </c>
      <c r="L84" s="886">
        <v>0</v>
      </c>
      <c r="M84" s="887">
        <f t="shared" si="8"/>
        <v>0</v>
      </c>
      <c r="N84" s="888" t="s">
        <v>720</v>
      </c>
      <c r="O84" s="880"/>
    </row>
    <row r="85" spans="1:15" ht="24">
      <c r="A85" s="1167"/>
      <c r="B85" s="1129"/>
      <c r="C85" s="1129"/>
      <c r="D85" s="1140"/>
      <c r="E85" s="1129"/>
      <c r="F85" s="1140"/>
      <c r="G85" s="1129"/>
      <c r="H85" s="882" t="s">
        <v>723</v>
      </c>
      <c r="I85" s="883">
        <v>0</v>
      </c>
      <c r="J85" s="884">
        <v>0</v>
      </c>
      <c r="K85" s="885">
        <v>0</v>
      </c>
      <c r="L85" s="886">
        <v>0</v>
      </c>
      <c r="M85" s="887">
        <f t="shared" si="8"/>
        <v>0</v>
      </c>
      <c r="N85" s="888" t="s">
        <v>720</v>
      </c>
      <c r="O85" s="880"/>
    </row>
    <row r="86" spans="1:15" ht="24">
      <c r="A86" s="1167"/>
      <c r="B86" s="1129"/>
      <c r="C86" s="1129"/>
      <c r="D86" s="1140"/>
      <c r="E86" s="1129"/>
      <c r="F86" s="1140"/>
      <c r="G86" s="1129"/>
      <c r="H86" s="882" t="s">
        <v>724</v>
      </c>
      <c r="I86" s="883">
        <v>0</v>
      </c>
      <c r="J86" s="884">
        <v>0</v>
      </c>
      <c r="K86" s="885">
        <v>0</v>
      </c>
      <c r="L86" s="886">
        <v>0</v>
      </c>
      <c r="M86" s="887">
        <f t="shared" si="8"/>
        <v>0</v>
      </c>
      <c r="N86" s="888" t="s">
        <v>720</v>
      </c>
      <c r="O86" s="880"/>
    </row>
    <row r="87" spans="1:15" ht="12.75">
      <c r="A87" s="1167"/>
      <c r="B87" s="1129"/>
      <c r="C87" s="1129"/>
      <c r="D87" s="1140"/>
      <c r="E87" s="1129"/>
      <c r="F87" s="1140"/>
      <c r="G87" s="1129"/>
      <c r="H87" s="882" t="s">
        <v>725</v>
      </c>
      <c r="I87" s="883">
        <v>0</v>
      </c>
      <c r="J87" s="884">
        <v>0</v>
      </c>
      <c r="K87" s="885">
        <v>1200</v>
      </c>
      <c r="L87" s="886">
        <v>0</v>
      </c>
      <c r="M87" s="887">
        <f t="shared" si="8"/>
        <v>1200</v>
      </c>
      <c r="N87" s="888">
        <v>851</v>
      </c>
      <c r="O87" s="880"/>
    </row>
    <row r="88" spans="1:15" ht="36.75" thickBot="1">
      <c r="A88" s="1167"/>
      <c r="B88" s="1129"/>
      <c r="C88" s="1129"/>
      <c r="D88" s="1140"/>
      <c r="E88" s="1129"/>
      <c r="F88" s="1140"/>
      <c r="G88" s="1129"/>
      <c r="H88" s="890" t="s">
        <v>726</v>
      </c>
      <c r="I88" s="891">
        <v>0</v>
      </c>
      <c r="J88" s="892">
        <v>0</v>
      </c>
      <c r="K88" s="893">
        <v>50</v>
      </c>
      <c r="L88" s="894">
        <v>0</v>
      </c>
      <c r="M88" s="895">
        <f t="shared" si="8"/>
        <v>50</v>
      </c>
      <c r="N88" s="896">
        <v>851</v>
      </c>
      <c r="O88" s="880"/>
    </row>
    <row r="89" spans="1:15" ht="13.5" thickBot="1">
      <c r="A89" s="1136"/>
      <c r="B89" s="1117"/>
      <c r="C89" s="1117"/>
      <c r="D89" s="1134"/>
      <c r="E89" s="1117"/>
      <c r="F89" s="1134"/>
      <c r="G89" s="1117"/>
      <c r="H89" s="897" t="s">
        <v>711</v>
      </c>
      <c r="I89" s="898">
        <v>0</v>
      </c>
      <c r="J89" s="899">
        <f>SUM(J85:J88)+J81</f>
        <v>0</v>
      </c>
      <c r="K89" s="899">
        <f>SUM(K85:K88)+K81</f>
        <v>1600</v>
      </c>
      <c r="L89" s="898">
        <f>SUM(L85:L88)+L81</f>
        <v>0</v>
      </c>
      <c r="M89" s="900">
        <f>SUM(M85:M88)+M81</f>
        <v>1600</v>
      </c>
      <c r="N89" s="901" t="s">
        <v>720</v>
      </c>
      <c r="O89" s="880"/>
    </row>
    <row r="90" spans="1:15" ht="24">
      <c r="A90" s="1166">
        <v>10</v>
      </c>
      <c r="B90" s="1127" t="s">
        <v>4</v>
      </c>
      <c r="C90" s="1127" t="s">
        <v>4</v>
      </c>
      <c r="D90" s="1138" t="s">
        <v>715</v>
      </c>
      <c r="E90" s="1127" t="s">
        <v>5</v>
      </c>
      <c r="F90" s="1138" t="s">
        <v>6</v>
      </c>
      <c r="G90" s="1127" t="s">
        <v>418</v>
      </c>
      <c r="H90" s="873" t="s">
        <v>718</v>
      </c>
      <c r="I90" s="874">
        <v>0</v>
      </c>
      <c r="J90" s="875">
        <v>0</v>
      </c>
      <c r="K90" s="876">
        <v>0</v>
      </c>
      <c r="L90" s="877">
        <v>175</v>
      </c>
      <c r="M90" s="878">
        <f>SUM(J90:L90)</f>
        <v>175</v>
      </c>
      <c r="N90" s="879">
        <v>852</v>
      </c>
      <c r="O90" s="880"/>
    </row>
    <row r="91" spans="1:15" ht="12.75">
      <c r="A91" s="1167"/>
      <c r="B91" s="1128"/>
      <c r="C91" s="1128"/>
      <c r="D91" s="1139"/>
      <c r="E91" s="1128"/>
      <c r="F91" s="1139"/>
      <c r="G91" s="1129"/>
      <c r="H91" s="882" t="s">
        <v>719</v>
      </c>
      <c r="I91" s="883"/>
      <c r="J91" s="884"/>
      <c r="K91" s="885"/>
      <c r="L91" s="886"/>
      <c r="M91" s="887" t="s">
        <v>418</v>
      </c>
      <c r="N91" s="888" t="s">
        <v>720</v>
      </c>
      <c r="O91" s="880"/>
    </row>
    <row r="92" spans="1:15" ht="12.75">
      <c r="A92" s="1167"/>
      <c r="B92" s="1128"/>
      <c r="C92" s="1128"/>
      <c r="D92" s="1139"/>
      <c r="E92" s="1128"/>
      <c r="F92" s="1139"/>
      <c r="G92" s="1129"/>
      <c r="H92" s="882" t="s">
        <v>721</v>
      </c>
      <c r="I92" s="883">
        <v>0</v>
      </c>
      <c r="J92" s="885">
        <f>J90-J93</f>
        <v>0</v>
      </c>
      <c r="K92" s="885">
        <f>K90-K93</f>
        <v>0</v>
      </c>
      <c r="L92" s="883">
        <f>L90-L93</f>
        <v>175</v>
      </c>
      <c r="M92" s="887">
        <f aca="true" t="shared" si="9" ref="M92:M97">SUM(J92:L92)</f>
        <v>175</v>
      </c>
      <c r="N92" s="888" t="s">
        <v>720</v>
      </c>
      <c r="O92" s="880"/>
    </row>
    <row r="93" spans="1:15" ht="12.75">
      <c r="A93" s="1167"/>
      <c r="B93" s="1128"/>
      <c r="C93" s="1128"/>
      <c r="D93" s="1139"/>
      <c r="E93" s="1128"/>
      <c r="F93" s="1139"/>
      <c r="G93" s="1129"/>
      <c r="H93" s="881" t="s">
        <v>7</v>
      </c>
      <c r="I93" s="889">
        <v>0</v>
      </c>
      <c r="J93" s="884">
        <v>0</v>
      </c>
      <c r="K93" s="885">
        <v>0</v>
      </c>
      <c r="L93" s="886">
        <v>0</v>
      </c>
      <c r="M93" s="887">
        <f t="shared" si="9"/>
        <v>0</v>
      </c>
      <c r="N93" s="888">
        <v>852</v>
      </c>
      <c r="O93" s="880"/>
    </row>
    <row r="94" spans="1:15" ht="24">
      <c r="A94" s="1167"/>
      <c r="B94" s="1129"/>
      <c r="C94" s="1129"/>
      <c r="D94" s="1140"/>
      <c r="E94" s="1129"/>
      <c r="F94" s="1140"/>
      <c r="G94" s="1129"/>
      <c r="H94" s="882" t="s">
        <v>723</v>
      </c>
      <c r="I94" s="883">
        <v>0</v>
      </c>
      <c r="J94" s="884">
        <v>0</v>
      </c>
      <c r="K94" s="885">
        <v>0</v>
      </c>
      <c r="L94" s="886">
        <v>0</v>
      </c>
      <c r="M94" s="887">
        <f t="shared" si="9"/>
        <v>0</v>
      </c>
      <c r="N94" s="888" t="s">
        <v>720</v>
      </c>
      <c r="O94" s="880"/>
    </row>
    <row r="95" spans="1:15" ht="24">
      <c r="A95" s="1167"/>
      <c r="B95" s="1129"/>
      <c r="C95" s="1129"/>
      <c r="D95" s="1140"/>
      <c r="E95" s="1129"/>
      <c r="F95" s="1140"/>
      <c r="G95" s="1129"/>
      <c r="H95" s="882" t="s">
        <v>724</v>
      </c>
      <c r="I95" s="883">
        <v>0</v>
      </c>
      <c r="J95" s="884">
        <v>0</v>
      </c>
      <c r="K95" s="885">
        <v>0</v>
      </c>
      <c r="L95" s="886">
        <v>0</v>
      </c>
      <c r="M95" s="887">
        <f t="shared" si="9"/>
        <v>0</v>
      </c>
      <c r="N95" s="888" t="s">
        <v>720</v>
      </c>
      <c r="O95" s="880"/>
    </row>
    <row r="96" spans="1:15" ht="12.75">
      <c r="A96" s="1167"/>
      <c r="B96" s="1129"/>
      <c r="C96" s="1129"/>
      <c r="D96" s="1140"/>
      <c r="E96" s="1129"/>
      <c r="F96" s="1140"/>
      <c r="G96" s="1129"/>
      <c r="H96" s="882" t="s">
        <v>725</v>
      </c>
      <c r="I96" s="883">
        <v>0</v>
      </c>
      <c r="J96" s="884">
        <v>0</v>
      </c>
      <c r="K96" s="885">
        <v>0</v>
      </c>
      <c r="L96" s="886">
        <v>0</v>
      </c>
      <c r="M96" s="887">
        <f t="shared" si="9"/>
        <v>0</v>
      </c>
      <c r="N96" s="888" t="s">
        <v>720</v>
      </c>
      <c r="O96" s="880"/>
    </row>
    <row r="97" spans="1:15" ht="13.5" thickBot="1">
      <c r="A97" s="1167"/>
      <c r="B97" s="1129"/>
      <c r="C97" s="1129"/>
      <c r="D97" s="1140"/>
      <c r="E97" s="1129"/>
      <c r="F97" s="1140"/>
      <c r="G97" s="1129"/>
      <c r="H97" s="890" t="s">
        <v>8</v>
      </c>
      <c r="I97" s="891">
        <v>0</v>
      </c>
      <c r="J97" s="892">
        <v>0</v>
      </c>
      <c r="K97" s="893">
        <v>0</v>
      </c>
      <c r="L97" s="894">
        <v>0</v>
      </c>
      <c r="M97" s="895">
        <f t="shared" si="9"/>
        <v>0</v>
      </c>
      <c r="N97" s="896" t="s">
        <v>720</v>
      </c>
      <c r="O97" s="880"/>
    </row>
    <row r="98" spans="1:15" ht="13.5" thickBot="1">
      <c r="A98" s="1136"/>
      <c r="B98" s="1117"/>
      <c r="C98" s="1117"/>
      <c r="D98" s="1134"/>
      <c r="E98" s="1117"/>
      <c r="F98" s="1134"/>
      <c r="G98" s="1117"/>
      <c r="H98" s="897" t="s">
        <v>711</v>
      </c>
      <c r="I98" s="898">
        <v>0</v>
      </c>
      <c r="J98" s="899">
        <f>SUM(J94:J97)+J90</f>
        <v>0</v>
      </c>
      <c r="K98" s="899">
        <f>SUM(K94:K97)+K90</f>
        <v>0</v>
      </c>
      <c r="L98" s="898">
        <f>SUM(L94:L97)+L90</f>
        <v>175</v>
      </c>
      <c r="M98" s="900">
        <f>SUM(M94:M97)+M90</f>
        <v>175</v>
      </c>
      <c r="N98" s="901" t="s">
        <v>720</v>
      </c>
      <c r="O98" s="880"/>
    </row>
    <row r="99" spans="1:15" ht="24">
      <c r="A99" s="1166">
        <v>11</v>
      </c>
      <c r="B99" s="1127" t="s">
        <v>9</v>
      </c>
      <c r="C99" s="1127" t="s">
        <v>10</v>
      </c>
      <c r="D99" s="1138" t="s">
        <v>715</v>
      </c>
      <c r="E99" s="1127" t="s">
        <v>11</v>
      </c>
      <c r="F99" s="1138" t="s">
        <v>12</v>
      </c>
      <c r="G99" s="1127" t="s">
        <v>418</v>
      </c>
      <c r="H99" s="873" t="s">
        <v>718</v>
      </c>
      <c r="I99" s="876">
        <v>20</v>
      </c>
      <c r="J99" s="875">
        <v>20</v>
      </c>
      <c r="K99" s="876">
        <v>360</v>
      </c>
      <c r="L99" s="877">
        <v>0</v>
      </c>
      <c r="M99" s="878">
        <f>SUM(J99:L99)</f>
        <v>380</v>
      </c>
      <c r="N99" s="879">
        <v>754</v>
      </c>
      <c r="O99" s="880"/>
    </row>
    <row r="100" spans="1:15" ht="12.75">
      <c r="A100" s="1167"/>
      <c r="B100" s="1128"/>
      <c r="C100" s="1128"/>
      <c r="D100" s="1139"/>
      <c r="E100" s="1128"/>
      <c r="F100" s="1139"/>
      <c r="G100" s="1129"/>
      <c r="H100" s="882" t="s">
        <v>719</v>
      </c>
      <c r="I100" s="885"/>
      <c r="J100" s="884"/>
      <c r="K100" s="885"/>
      <c r="L100" s="886"/>
      <c r="M100" s="887" t="s">
        <v>418</v>
      </c>
      <c r="N100" s="888" t="s">
        <v>720</v>
      </c>
      <c r="O100" s="880"/>
    </row>
    <row r="101" spans="1:15" ht="12.75">
      <c r="A101" s="1167"/>
      <c r="B101" s="1128"/>
      <c r="C101" s="1128"/>
      <c r="D101" s="1139"/>
      <c r="E101" s="1128"/>
      <c r="F101" s="1139"/>
      <c r="G101" s="1129"/>
      <c r="H101" s="882" t="s">
        <v>721</v>
      </c>
      <c r="I101" s="885">
        <f>I99-I102</f>
        <v>20</v>
      </c>
      <c r="J101" s="885">
        <f>J99-J102</f>
        <v>20</v>
      </c>
      <c r="K101" s="885">
        <f>K99-K102</f>
        <v>0</v>
      </c>
      <c r="L101" s="883">
        <f>L99-L102</f>
        <v>0</v>
      </c>
      <c r="M101" s="887">
        <f aca="true" t="shared" si="10" ref="M101:M106">SUM(J101:L101)</f>
        <v>20</v>
      </c>
      <c r="N101" s="888">
        <v>754</v>
      </c>
      <c r="O101" s="880"/>
    </row>
    <row r="102" spans="1:15" ht="12.75">
      <c r="A102" s="1167"/>
      <c r="B102" s="1128"/>
      <c r="C102" s="1128"/>
      <c r="D102" s="1139"/>
      <c r="E102" s="1128"/>
      <c r="F102" s="1139"/>
      <c r="G102" s="1129"/>
      <c r="H102" s="881" t="s">
        <v>734</v>
      </c>
      <c r="I102" s="885">
        <v>0</v>
      </c>
      <c r="J102" s="884">
        <v>0</v>
      </c>
      <c r="K102" s="885">
        <v>360</v>
      </c>
      <c r="L102" s="886">
        <v>0</v>
      </c>
      <c r="M102" s="887">
        <f t="shared" si="10"/>
        <v>360</v>
      </c>
      <c r="N102" s="888">
        <v>754</v>
      </c>
      <c r="O102" s="880"/>
    </row>
    <row r="103" spans="1:15" ht="24">
      <c r="A103" s="1167"/>
      <c r="B103" s="1129"/>
      <c r="C103" s="1129"/>
      <c r="D103" s="1140"/>
      <c r="E103" s="1129"/>
      <c r="F103" s="1140"/>
      <c r="G103" s="1129"/>
      <c r="H103" s="882" t="s">
        <v>723</v>
      </c>
      <c r="I103" s="885">
        <v>235</v>
      </c>
      <c r="J103" s="884">
        <v>235</v>
      </c>
      <c r="K103" s="885">
        <v>200</v>
      </c>
      <c r="L103" s="886">
        <v>0</v>
      </c>
      <c r="M103" s="887">
        <f t="shared" si="10"/>
        <v>435</v>
      </c>
      <c r="N103" s="888">
        <v>754</v>
      </c>
      <c r="O103" s="880"/>
    </row>
    <row r="104" spans="1:15" ht="24">
      <c r="A104" s="1167"/>
      <c r="B104" s="1129"/>
      <c r="C104" s="1129"/>
      <c r="D104" s="1140"/>
      <c r="E104" s="1129"/>
      <c r="F104" s="1140"/>
      <c r="G104" s="1129"/>
      <c r="H104" s="882" t="s">
        <v>724</v>
      </c>
      <c r="I104" s="885">
        <v>0</v>
      </c>
      <c r="J104" s="884">
        <v>0</v>
      </c>
      <c r="K104" s="885">
        <v>0</v>
      </c>
      <c r="L104" s="886">
        <v>0</v>
      </c>
      <c r="M104" s="887">
        <f t="shared" si="10"/>
        <v>0</v>
      </c>
      <c r="N104" s="888" t="s">
        <v>720</v>
      </c>
      <c r="O104" s="880"/>
    </row>
    <row r="105" spans="1:15" ht="12.75">
      <c r="A105" s="1167"/>
      <c r="B105" s="1129"/>
      <c r="C105" s="1129"/>
      <c r="D105" s="1140"/>
      <c r="E105" s="1129"/>
      <c r="F105" s="1140"/>
      <c r="G105" s="1129"/>
      <c r="H105" s="882" t="s">
        <v>725</v>
      </c>
      <c r="I105" s="885">
        <v>0</v>
      </c>
      <c r="J105" s="884">
        <v>0</v>
      </c>
      <c r="K105" s="885">
        <v>0</v>
      </c>
      <c r="L105" s="886">
        <v>0</v>
      </c>
      <c r="M105" s="887">
        <f t="shared" si="10"/>
        <v>0</v>
      </c>
      <c r="N105" s="888" t="s">
        <v>720</v>
      </c>
      <c r="O105" s="880"/>
    </row>
    <row r="106" spans="1:15" ht="36.75" thickBot="1">
      <c r="A106" s="1167"/>
      <c r="B106" s="1129"/>
      <c r="C106" s="1129"/>
      <c r="D106" s="1140"/>
      <c r="E106" s="1129"/>
      <c r="F106" s="1140"/>
      <c r="G106" s="1129"/>
      <c r="H106" s="890" t="s">
        <v>13</v>
      </c>
      <c r="I106" s="893">
        <v>25</v>
      </c>
      <c r="J106" s="892">
        <v>25</v>
      </c>
      <c r="K106" s="903">
        <v>0</v>
      </c>
      <c r="L106" s="894">
        <v>0</v>
      </c>
      <c r="M106" s="895">
        <f t="shared" si="10"/>
        <v>25</v>
      </c>
      <c r="N106" s="896">
        <v>754</v>
      </c>
      <c r="O106" s="880"/>
    </row>
    <row r="107" spans="1:15" ht="13.5" thickBot="1">
      <c r="A107" s="1136"/>
      <c r="B107" s="1117"/>
      <c r="C107" s="1117"/>
      <c r="D107" s="1134"/>
      <c r="E107" s="1117"/>
      <c r="F107" s="1134"/>
      <c r="G107" s="1117"/>
      <c r="H107" s="897" t="s">
        <v>711</v>
      </c>
      <c r="I107" s="899">
        <f>SUM(I103:I106)+I99</f>
        <v>280</v>
      </c>
      <c r="J107" s="899">
        <f>SUM(J103:J106)+J99</f>
        <v>280</v>
      </c>
      <c r="K107" s="899">
        <f>SUM(K103:K106)+K99</f>
        <v>560</v>
      </c>
      <c r="L107" s="898">
        <f>SUM(L103:L106)+L99</f>
        <v>0</v>
      </c>
      <c r="M107" s="900">
        <f>SUM(M103:M106)+M99</f>
        <v>840</v>
      </c>
      <c r="N107" s="901" t="s">
        <v>720</v>
      </c>
      <c r="O107" s="880"/>
    </row>
    <row r="108" spans="1:15" ht="24">
      <c r="A108" s="1166">
        <v>12</v>
      </c>
      <c r="B108" s="1127" t="s">
        <v>14</v>
      </c>
      <c r="C108" s="1127" t="s">
        <v>15</v>
      </c>
      <c r="D108" s="1138" t="s">
        <v>715</v>
      </c>
      <c r="E108" s="1127" t="s">
        <v>16</v>
      </c>
      <c r="F108" s="1138" t="s">
        <v>17</v>
      </c>
      <c r="G108" s="1127" t="s">
        <v>18</v>
      </c>
      <c r="H108" s="873" t="s">
        <v>718</v>
      </c>
      <c r="I108" s="874">
        <v>0</v>
      </c>
      <c r="J108" s="875">
        <v>0</v>
      </c>
      <c r="K108" s="876">
        <v>0</v>
      </c>
      <c r="L108" s="877">
        <v>100</v>
      </c>
      <c r="M108" s="878">
        <f>SUM(J108:L108)</f>
        <v>100</v>
      </c>
      <c r="N108" s="904">
        <v>710</v>
      </c>
      <c r="O108" s="905"/>
    </row>
    <row r="109" spans="1:15" ht="12.75">
      <c r="A109" s="1167"/>
      <c r="B109" s="1128"/>
      <c r="C109" s="1128"/>
      <c r="D109" s="1139"/>
      <c r="E109" s="1128"/>
      <c r="F109" s="1139"/>
      <c r="G109" s="1129"/>
      <c r="H109" s="882" t="s">
        <v>719</v>
      </c>
      <c r="I109" s="883" t="s">
        <v>418</v>
      </c>
      <c r="J109" s="884"/>
      <c r="K109" s="885"/>
      <c r="L109" s="886"/>
      <c r="M109" s="887" t="s">
        <v>418</v>
      </c>
      <c r="N109" s="906" t="s">
        <v>720</v>
      </c>
      <c r="O109" s="905"/>
    </row>
    <row r="110" spans="1:15" ht="12.75">
      <c r="A110" s="1167"/>
      <c r="B110" s="1128"/>
      <c r="C110" s="1128"/>
      <c r="D110" s="1139"/>
      <c r="E110" s="1128"/>
      <c r="F110" s="1139"/>
      <c r="G110" s="1129"/>
      <c r="H110" s="882" t="s">
        <v>721</v>
      </c>
      <c r="I110" s="883">
        <v>0</v>
      </c>
      <c r="J110" s="885">
        <f>J108-J111</f>
        <v>0</v>
      </c>
      <c r="K110" s="885">
        <f>K108-K111</f>
        <v>0</v>
      </c>
      <c r="L110" s="883">
        <f>L108-L111</f>
        <v>0</v>
      </c>
      <c r="M110" s="887">
        <f aca="true" t="shared" si="11" ref="M110:M115">SUM(J110:L110)</f>
        <v>0</v>
      </c>
      <c r="N110" s="906" t="s">
        <v>720</v>
      </c>
      <c r="O110" s="905"/>
    </row>
    <row r="111" spans="1:15" ht="12.75">
      <c r="A111" s="1167"/>
      <c r="B111" s="1128"/>
      <c r="C111" s="1128"/>
      <c r="D111" s="1139"/>
      <c r="E111" s="1128"/>
      <c r="F111" s="1139"/>
      <c r="G111" s="1129"/>
      <c r="H111" s="881" t="s">
        <v>734</v>
      </c>
      <c r="I111" s="889">
        <v>0</v>
      </c>
      <c r="J111" s="884">
        <v>0</v>
      </c>
      <c r="K111" s="885">
        <v>0</v>
      </c>
      <c r="L111" s="886">
        <v>100</v>
      </c>
      <c r="M111" s="887">
        <f t="shared" si="11"/>
        <v>100</v>
      </c>
      <c r="N111" s="906">
        <v>710</v>
      </c>
      <c r="O111" s="905"/>
    </row>
    <row r="112" spans="1:15" ht="24">
      <c r="A112" s="1167"/>
      <c r="B112" s="1129"/>
      <c r="C112" s="1116"/>
      <c r="D112" s="1140"/>
      <c r="E112" s="1129"/>
      <c r="F112" s="1140"/>
      <c r="G112" s="1129"/>
      <c r="H112" s="882" t="s">
        <v>723</v>
      </c>
      <c r="I112" s="883">
        <v>0</v>
      </c>
      <c r="J112" s="884">
        <v>0</v>
      </c>
      <c r="K112" s="885">
        <v>0</v>
      </c>
      <c r="L112" s="886">
        <v>0</v>
      </c>
      <c r="M112" s="887">
        <f t="shared" si="11"/>
        <v>0</v>
      </c>
      <c r="N112" s="906" t="s">
        <v>720</v>
      </c>
      <c r="O112" s="905"/>
    </row>
    <row r="113" spans="1:15" ht="24">
      <c r="A113" s="1167"/>
      <c r="B113" s="1129"/>
      <c r="C113" s="1116"/>
      <c r="D113" s="1140"/>
      <c r="E113" s="1129"/>
      <c r="F113" s="1140"/>
      <c r="G113" s="1129"/>
      <c r="H113" s="882" t="s">
        <v>724</v>
      </c>
      <c r="I113" s="883">
        <v>0</v>
      </c>
      <c r="J113" s="884">
        <v>0</v>
      </c>
      <c r="K113" s="885">
        <v>0</v>
      </c>
      <c r="L113" s="886">
        <v>0</v>
      </c>
      <c r="M113" s="887">
        <f t="shared" si="11"/>
        <v>0</v>
      </c>
      <c r="N113" s="906" t="s">
        <v>720</v>
      </c>
      <c r="O113" s="905"/>
    </row>
    <row r="114" spans="1:15" ht="12.75">
      <c r="A114" s="1167"/>
      <c r="B114" s="1129"/>
      <c r="C114" s="1116"/>
      <c r="D114" s="1140"/>
      <c r="E114" s="1129"/>
      <c r="F114" s="1140"/>
      <c r="G114" s="1129"/>
      <c r="H114" s="882" t="s">
        <v>725</v>
      </c>
      <c r="I114" s="883">
        <v>0</v>
      </c>
      <c r="J114" s="884">
        <v>0</v>
      </c>
      <c r="K114" s="885">
        <v>0</v>
      </c>
      <c r="L114" s="886">
        <v>0</v>
      </c>
      <c r="M114" s="887">
        <f t="shared" si="11"/>
        <v>0</v>
      </c>
      <c r="N114" s="906" t="s">
        <v>720</v>
      </c>
      <c r="O114" s="905"/>
    </row>
    <row r="115" spans="1:15" ht="36.75" thickBot="1">
      <c r="A115" s="1167"/>
      <c r="B115" s="1129"/>
      <c r="C115" s="1116"/>
      <c r="D115" s="1140"/>
      <c r="E115" s="1129"/>
      <c r="F115" s="1140"/>
      <c r="G115" s="1129"/>
      <c r="H115" s="890" t="s">
        <v>726</v>
      </c>
      <c r="I115" s="891">
        <v>0</v>
      </c>
      <c r="J115" s="892">
        <v>0</v>
      </c>
      <c r="K115" s="893">
        <v>0</v>
      </c>
      <c r="L115" s="894">
        <v>300</v>
      </c>
      <c r="M115" s="895">
        <f t="shared" si="11"/>
        <v>300</v>
      </c>
      <c r="N115" s="907">
        <v>710</v>
      </c>
      <c r="O115" s="905"/>
    </row>
    <row r="116" spans="1:15" ht="13.5" thickBot="1">
      <c r="A116" s="1136"/>
      <c r="B116" s="1117"/>
      <c r="C116" s="1117"/>
      <c r="D116" s="1134"/>
      <c r="E116" s="1117"/>
      <c r="F116" s="1134"/>
      <c r="G116" s="1117"/>
      <c r="H116" s="897" t="s">
        <v>711</v>
      </c>
      <c r="I116" s="898">
        <v>0</v>
      </c>
      <c r="J116" s="899">
        <f>SUM(J112:J115)+J108</f>
        <v>0</v>
      </c>
      <c r="K116" s="899">
        <f>SUM(K112:K115)+K108</f>
        <v>0</v>
      </c>
      <c r="L116" s="898">
        <f>SUM(L112:L115)+L108</f>
        <v>400</v>
      </c>
      <c r="M116" s="900">
        <f>SUM(M112:M115)+M108</f>
        <v>400</v>
      </c>
      <c r="N116" s="908" t="s">
        <v>720</v>
      </c>
      <c r="O116" s="905"/>
    </row>
    <row r="117" spans="1:15" ht="24">
      <c r="A117" s="1166">
        <v>13</v>
      </c>
      <c r="B117" s="1127" t="s">
        <v>19</v>
      </c>
      <c r="C117" s="1127" t="s">
        <v>20</v>
      </c>
      <c r="D117" s="1138" t="s">
        <v>715</v>
      </c>
      <c r="E117" s="1127" t="s">
        <v>21</v>
      </c>
      <c r="F117" s="1138" t="s">
        <v>17</v>
      </c>
      <c r="G117" s="1127" t="s">
        <v>22</v>
      </c>
      <c r="H117" s="873" t="s">
        <v>718</v>
      </c>
      <c r="I117" s="874">
        <v>0</v>
      </c>
      <c r="J117" s="909">
        <v>0</v>
      </c>
      <c r="K117" s="902">
        <v>0</v>
      </c>
      <c r="L117" s="910">
        <v>50</v>
      </c>
      <c r="M117" s="878">
        <f>SUM(J117:L117)</f>
        <v>50</v>
      </c>
      <c r="N117" s="879">
        <v>710</v>
      </c>
      <c r="O117" s="880"/>
    </row>
    <row r="118" spans="1:15" ht="12.75">
      <c r="A118" s="1167"/>
      <c r="B118" s="1128"/>
      <c r="C118" s="1128"/>
      <c r="D118" s="1139"/>
      <c r="E118" s="1128"/>
      <c r="F118" s="1139"/>
      <c r="G118" s="1129"/>
      <c r="H118" s="882" t="s">
        <v>719</v>
      </c>
      <c r="I118" s="883"/>
      <c r="J118" s="884"/>
      <c r="K118" s="885"/>
      <c r="L118" s="886"/>
      <c r="M118" s="887" t="s">
        <v>418</v>
      </c>
      <c r="N118" s="888" t="s">
        <v>720</v>
      </c>
      <c r="O118" s="880"/>
    </row>
    <row r="119" spans="1:15" ht="12.75">
      <c r="A119" s="1167"/>
      <c r="B119" s="1128"/>
      <c r="C119" s="1128"/>
      <c r="D119" s="1139"/>
      <c r="E119" s="1128"/>
      <c r="F119" s="1139"/>
      <c r="G119" s="1129"/>
      <c r="H119" s="882" t="s">
        <v>721</v>
      </c>
      <c r="I119" s="883">
        <v>0</v>
      </c>
      <c r="J119" s="885">
        <f>J117-J120</f>
        <v>0</v>
      </c>
      <c r="K119" s="885">
        <f>K117-K120</f>
        <v>0</v>
      </c>
      <c r="L119" s="883">
        <f>L117-L120</f>
        <v>0</v>
      </c>
      <c r="M119" s="887">
        <f aca="true" t="shared" si="12" ref="M119:M124">SUM(J119:L119)</f>
        <v>0</v>
      </c>
      <c r="N119" s="888" t="s">
        <v>720</v>
      </c>
      <c r="O119" s="880"/>
    </row>
    <row r="120" spans="1:15" ht="12.75">
      <c r="A120" s="1167"/>
      <c r="B120" s="1128"/>
      <c r="C120" s="1128"/>
      <c r="D120" s="1139"/>
      <c r="E120" s="1128"/>
      <c r="F120" s="1139"/>
      <c r="G120" s="1129"/>
      <c r="H120" s="881" t="s">
        <v>734</v>
      </c>
      <c r="I120" s="889">
        <v>0</v>
      </c>
      <c r="J120" s="884">
        <v>0</v>
      </c>
      <c r="K120" s="885">
        <v>0</v>
      </c>
      <c r="L120" s="886">
        <v>50</v>
      </c>
      <c r="M120" s="887">
        <f t="shared" si="12"/>
        <v>50</v>
      </c>
      <c r="N120" s="888">
        <v>710</v>
      </c>
      <c r="O120" s="880"/>
    </row>
    <row r="121" spans="1:15" ht="24">
      <c r="A121" s="1167"/>
      <c r="B121" s="1129"/>
      <c r="C121" s="1116"/>
      <c r="D121" s="1140"/>
      <c r="E121" s="1129"/>
      <c r="F121" s="1140"/>
      <c r="G121" s="1129"/>
      <c r="H121" s="882" t="s">
        <v>723</v>
      </c>
      <c r="I121" s="883">
        <v>0</v>
      </c>
      <c r="J121" s="911">
        <v>0</v>
      </c>
      <c r="K121" s="912">
        <v>0</v>
      </c>
      <c r="L121" s="913">
        <v>0</v>
      </c>
      <c r="M121" s="887">
        <f t="shared" si="12"/>
        <v>0</v>
      </c>
      <c r="N121" s="888" t="s">
        <v>720</v>
      </c>
      <c r="O121" s="880"/>
    </row>
    <row r="122" spans="1:15" ht="24">
      <c r="A122" s="1167"/>
      <c r="B122" s="1129"/>
      <c r="C122" s="1116"/>
      <c r="D122" s="1140"/>
      <c r="E122" s="1129"/>
      <c r="F122" s="1140"/>
      <c r="G122" s="1129"/>
      <c r="H122" s="882" t="s">
        <v>724</v>
      </c>
      <c r="I122" s="883">
        <v>0</v>
      </c>
      <c r="J122" s="911">
        <v>0</v>
      </c>
      <c r="K122" s="912">
        <v>0</v>
      </c>
      <c r="L122" s="913">
        <v>0</v>
      </c>
      <c r="M122" s="887">
        <f t="shared" si="12"/>
        <v>0</v>
      </c>
      <c r="N122" s="888" t="s">
        <v>720</v>
      </c>
      <c r="O122" s="880"/>
    </row>
    <row r="123" spans="1:15" ht="12.75">
      <c r="A123" s="1167"/>
      <c r="B123" s="1129"/>
      <c r="C123" s="1116"/>
      <c r="D123" s="1140"/>
      <c r="E123" s="1129"/>
      <c r="F123" s="1140"/>
      <c r="G123" s="1129"/>
      <c r="H123" s="882" t="s">
        <v>725</v>
      </c>
      <c r="I123" s="883">
        <v>0</v>
      </c>
      <c r="J123" s="911">
        <v>0</v>
      </c>
      <c r="K123" s="912">
        <v>0</v>
      </c>
      <c r="L123" s="913">
        <v>0</v>
      </c>
      <c r="M123" s="887">
        <f t="shared" si="12"/>
        <v>0</v>
      </c>
      <c r="N123" s="888" t="s">
        <v>720</v>
      </c>
      <c r="O123" s="880"/>
    </row>
    <row r="124" spans="1:15" ht="36.75" thickBot="1">
      <c r="A124" s="1167"/>
      <c r="B124" s="1129"/>
      <c r="C124" s="1116"/>
      <c r="D124" s="1140"/>
      <c r="E124" s="1129"/>
      <c r="F124" s="1140"/>
      <c r="G124" s="1129"/>
      <c r="H124" s="890" t="s">
        <v>726</v>
      </c>
      <c r="I124" s="891">
        <v>0</v>
      </c>
      <c r="J124" s="914">
        <v>0</v>
      </c>
      <c r="K124" s="915">
        <v>0</v>
      </c>
      <c r="L124" s="916">
        <v>100</v>
      </c>
      <c r="M124" s="895">
        <f t="shared" si="12"/>
        <v>100</v>
      </c>
      <c r="N124" s="896">
        <v>710</v>
      </c>
      <c r="O124" s="880"/>
    </row>
    <row r="125" spans="1:15" ht="13.5" thickBot="1">
      <c r="A125" s="1136"/>
      <c r="B125" s="1115"/>
      <c r="C125" s="1117"/>
      <c r="D125" s="1141"/>
      <c r="E125" s="1115"/>
      <c r="F125" s="1141"/>
      <c r="G125" s="1115"/>
      <c r="H125" s="897" t="s">
        <v>711</v>
      </c>
      <c r="I125" s="898">
        <v>0</v>
      </c>
      <c r="J125" s="899">
        <f>SUM(J121:J124)+J117</f>
        <v>0</v>
      </c>
      <c r="K125" s="899">
        <f>SUM(K121:K124)+K117</f>
        <v>0</v>
      </c>
      <c r="L125" s="898">
        <f>SUM(L121:L124)+L117</f>
        <v>150</v>
      </c>
      <c r="M125" s="900">
        <f>SUM(M121:M124)+M117</f>
        <v>150</v>
      </c>
      <c r="N125" s="901" t="s">
        <v>720</v>
      </c>
      <c r="O125" s="880"/>
    </row>
    <row r="126" spans="1:15" ht="24">
      <c r="A126" s="1166">
        <v>14</v>
      </c>
      <c r="B126" s="1156" t="s">
        <v>26</v>
      </c>
      <c r="C126" s="1156" t="s">
        <v>27</v>
      </c>
      <c r="D126" s="1152" t="s">
        <v>715</v>
      </c>
      <c r="E126" s="1156" t="s">
        <v>28</v>
      </c>
      <c r="F126" s="1138" t="s">
        <v>6</v>
      </c>
      <c r="G126" s="1156" t="s">
        <v>29</v>
      </c>
      <c r="H126" s="872" t="s">
        <v>718</v>
      </c>
      <c r="I126" s="917">
        <v>0</v>
      </c>
      <c r="J126" s="909">
        <v>0</v>
      </c>
      <c r="K126" s="902">
        <v>100</v>
      </c>
      <c r="L126" s="910">
        <v>0</v>
      </c>
      <c r="M126" s="878">
        <f>SUM(J126:L126)</f>
        <v>100</v>
      </c>
      <c r="N126" s="879">
        <v>801</v>
      </c>
      <c r="O126" s="880"/>
    </row>
    <row r="127" spans="1:15" ht="12.75">
      <c r="A127" s="1167"/>
      <c r="B127" s="1137"/>
      <c r="C127" s="1137"/>
      <c r="D127" s="1153"/>
      <c r="E127" s="1137"/>
      <c r="F127" s="1139"/>
      <c r="G127" s="1157"/>
      <c r="H127" s="882" t="s">
        <v>719</v>
      </c>
      <c r="I127" s="883"/>
      <c r="J127" s="884"/>
      <c r="K127" s="885"/>
      <c r="L127" s="886"/>
      <c r="M127" s="887" t="s">
        <v>418</v>
      </c>
      <c r="N127" s="888" t="s">
        <v>720</v>
      </c>
      <c r="O127" s="880"/>
    </row>
    <row r="128" spans="1:15" ht="12.75">
      <c r="A128" s="1167"/>
      <c r="B128" s="1137"/>
      <c r="C128" s="1137"/>
      <c r="D128" s="1153"/>
      <c r="E128" s="1137"/>
      <c r="F128" s="1139"/>
      <c r="G128" s="1157"/>
      <c r="H128" s="882" t="s">
        <v>721</v>
      </c>
      <c r="I128" s="883">
        <v>0</v>
      </c>
      <c r="J128" s="885">
        <f>J126-J129</f>
        <v>0</v>
      </c>
      <c r="K128" s="885">
        <f>K126-K129</f>
        <v>100</v>
      </c>
      <c r="L128" s="883">
        <v>0</v>
      </c>
      <c r="M128" s="887">
        <f aca="true" t="shared" si="13" ref="M128:M133">SUM(J128:L128)</f>
        <v>100</v>
      </c>
      <c r="N128" s="888">
        <v>801</v>
      </c>
      <c r="O128" s="880"/>
    </row>
    <row r="129" spans="1:15" ht="12.75">
      <c r="A129" s="1167"/>
      <c r="B129" s="1137"/>
      <c r="C129" s="1137"/>
      <c r="D129" s="1153"/>
      <c r="E129" s="1137"/>
      <c r="F129" s="1139"/>
      <c r="G129" s="1157"/>
      <c r="H129" s="881" t="s">
        <v>7</v>
      </c>
      <c r="I129" s="889">
        <v>0</v>
      </c>
      <c r="J129" s="884">
        <v>0</v>
      </c>
      <c r="K129" s="885">
        <v>0</v>
      </c>
      <c r="L129" s="886">
        <v>0</v>
      </c>
      <c r="M129" s="887">
        <f t="shared" si="13"/>
        <v>0</v>
      </c>
      <c r="N129" s="888" t="s">
        <v>720</v>
      </c>
      <c r="O129" s="880"/>
    </row>
    <row r="130" spans="1:15" ht="60">
      <c r="A130" s="1167"/>
      <c r="B130" s="1116"/>
      <c r="C130" s="1116"/>
      <c r="D130" s="1135"/>
      <c r="E130" s="1116"/>
      <c r="F130" s="1140"/>
      <c r="G130" s="1116"/>
      <c r="H130" s="882" t="s">
        <v>30</v>
      </c>
      <c r="I130" s="883">
        <v>0</v>
      </c>
      <c r="J130" s="911">
        <v>0</v>
      </c>
      <c r="K130" s="912">
        <v>0</v>
      </c>
      <c r="L130" s="913">
        <v>0</v>
      </c>
      <c r="M130" s="887">
        <f t="shared" si="13"/>
        <v>0</v>
      </c>
      <c r="N130" s="888" t="s">
        <v>720</v>
      </c>
      <c r="O130" s="880"/>
    </row>
    <row r="131" spans="1:15" ht="24">
      <c r="A131" s="1167"/>
      <c r="B131" s="1116"/>
      <c r="C131" s="1116"/>
      <c r="D131" s="1135"/>
      <c r="E131" s="1116"/>
      <c r="F131" s="1140"/>
      <c r="G131" s="1116"/>
      <c r="H131" s="881" t="s">
        <v>724</v>
      </c>
      <c r="I131" s="889">
        <v>0</v>
      </c>
      <c r="J131" s="911">
        <v>0</v>
      </c>
      <c r="K131" s="912">
        <v>0</v>
      </c>
      <c r="L131" s="913">
        <v>0</v>
      </c>
      <c r="M131" s="887">
        <f t="shared" si="13"/>
        <v>0</v>
      </c>
      <c r="N131" s="888" t="s">
        <v>720</v>
      </c>
      <c r="O131" s="880"/>
    </row>
    <row r="132" spans="1:15" ht="60">
      <c r="A132" s="1167"/>
      <c r="B132" s="1116"/>
      <c r="C132" s="1116"/>
      <c r="D132" s="1135"/>
      <c r="E132" s="1116"/>
      <c r="F132" s="1140"/>
      <c r="G132" s="1116"/>
      <c r="H132" s="882" t="s">
        <v>31</v>
      </c>
      <c r="I132" s="883">
        <v>0</v>
      </c>
      <c r="J132" s="911">
        <v>0</v>
      </c>
      <c r="K132" s="912">
        <v>0</v>
      </c>
      <c r="L132" s="913">
        <v>0</v>
      </c>
      <c r="M132" s="887">
        <f t="shared" si="13"/>
        <v>0</v>
      </c>
      <c r="N132" s="888" t="s">
        <v>720</v>
      </c>
      <c r="O132" s="880"/>
    </row>
    <row r="133" spans="1:15" ht="13.5" thickBot="1">
      <c r="A133" s="1167"/>
      <c r="B133" s="1116"/>
      <c r="C133" s="1116"/>
      <c r="D133" s="1135"/>
      <c r="E133" s="1116"/>
      <c r="F133" s="1140"/>
      <c r="G133" s="1116"/>
      <c r="H133" s="890" t="s">
        <v>32</v>
      </c>
      <c r="I133" s="891">
        <v>0</v>
      </c>
      <c r="J133" s="914">
        <v>0</v>
      </c>
      <c r="K133" s="915">
        <v>0</v>
      </c>
      <c r="L133" s="916">
        <v>0</v>
      </c>
      <c r="M133" s="895">
        <f t="shared" si="13"/>
        <v>0</v>
      </c>
      <c r="N133" s="896" t="s">
        <v>720</v>
      </c>
      <c r="O133" s="880"/>
    </row>
    <row r="134" spans="1:15" ht="13.5" thickBot="1">
      <c r="A134" s="1136"/>
      <c r="B134" s="1117"/>
      <c r="C134" s="1117"/>
      <c r="D134" s="1134"/>
      <c r="E134" s="1117"/>
      <c r="F134" s="1134"/>
      <c r="G134" s="1117"/>
      <c r="H134" s="897" t="s">
        <v>711</v>
      </c>
      <c r="I134" s="898">
        <v>0</v>
      </c>
      <c r="J134" s="899">
        <f>SUM(J130:J133)+J126</f>
        <v>0</v>
      </c>
      <c r="K134" s="899">
        <f>SUM(K130:K133)+K126</f>
        <v>100</v>
      </c>
      <c r="L134" s="898">
        <f>SUM(L130:L133)+L126</f>
        <v>0</v>
      </c>
      <c r="M134" s="900">
        <f>SUM(M130:M133)+M126</f>
        <v>100</v>
      </c>
      <c r="N134" s="901" t="s">
        <v>720</v>
      </c>
      <c r="O134" s="880"/>
    </row>
    <row r="135" spans="1:15" ht="24">
      <c r="A135" s="1166">
        <v>15</v>
      </c>
      <c r="B135" s="1156" t="s">
        <v>33</v>
      </c>
      <c r="C135" s="1156" t="s">
        <v>34</v>
      </c>
      <c r="D135" s="1152" t="s">
        <v>715</v>
      </c>
      <c r="E135" s="1148" t="s">
        <v>35</v>
      </c>
      <c r="F135" s="1138" t="s">
        <v>36</v>
      </c>
      <c r="G135" s="1156" t="s">
        <v>37</v>
      </c>
      <c r="H135" s="872" t="s">
        <v>718</v>
      </c>
      <c r="I135" s="917">
        <v>0</v>
      </c>
      <c r="J135" s="878">
        <f>SUM(G135:I135)</f>
        <v>0</v>
      </c>
      <c r="K135" s="878">
        <f>SUM(H135:J135)</f>
        <v>0</v>
      </c>
      <c r="L135" s="878">
        <f>SUM(I135:K135)</f>
        <v>0</v>
      </c>
      <c r="M135" s="878">
        <f>SUM(J135:L135)</f>
        <v>0</v>
      </c>
      <c r="N135" s="879" t="s">
        <v>720</v>
      </c>
      <c r="O135" s="880"/>
    </row>
    <row r="136" spans="1:15" ht="12.75">
      <c r="A136" s="1167"/>
      <c r="B136" s="1137"/>
      <c r="C136" s="1137"/>
      <c r="D136" s="1153"/>
      <c r="E136" s="1149"/>
      <c r="F136" s="1139"/>
      <c r="G136" s="1157"/>
      <c r="H136" s="882" t="s">
        <v>719</v>
      </c>
      <c r="I136" s="883"/>
      <c r="J136" s="887" t="s">
        <v>418</v>
      </c>
      <c r="K136" s="887" t="s">
        <v>418</v>
      </c>
      <c r="L136" s="887" t="s">
        <v>418</v>
      </c>
      <c r="M136" s="887" t="s">
        <v>418</v>
      </c>
      <c r="N136" s="888" t="s">
        <v>720</v>
      </c>
      <c r="O136" s="880"/>
    </row>
    <row r="137" spans="1:15" ht="12.75">
      <c r="A137" s="1167"/>
      <c r="B137" s="1137"/>
      <c r="C137" s="1137"/>
      <c r="D137" s="1153"/>
      <c r="E137" s="1149"/>
      <c r="F137" s="1139"/>
      <c r="G137" s="1157"/>
      <c r="H137" s="882" t="s">
        <v>721</v>
      </c>
      <c r="I137" s="883">
        <v>0</v>
      </c>
      <c r="J137" s="887">
        <v>0</v>
      </c>
      <c r="K137" s="887">
        <v>0</v>
      </c>
      <c r="L137" s="887">
        <v>0</v>
      </c>
      <c r="M137" s="887">
        <f aca="true" t="shared" si="14" ref="M137:M142">SUM(J137:L137)</f>
        <v>0</v>
      </c>
      <c r="N137" s="888" t="s">
        <v>720</v>
      </c>
      <c r="O137" s="880"/>
    </row>
    <row r="138" spans="1:15" ht="12.75">
      <c r="A138" s="1167"/>
      <c r="B138" s="1137"/>
      <c r="C138" s="1137"/>
      <c r="D138" s="1153"/>
      <c r="E138" s="1149"/>
      <c r="F138" s="1139"/>
      <c r="G138" s="1157"/>
      <c r="H138" s="881" t="s">
        <v>7</v>
      </c>
      <c r="I138" s="889">
        <v>0</v>
      </c>
      <c r="J138" s="887">
        <v>0</v>
      </c>
      <c r="K138" s="887">
        <v>0</v>
      </c>
      <c r="L138" s="887">
        <v>0</v>
      </c>
      <c r="M138" s="887">
        <f t="shared" si="14"/>
        <v>0</v>
      </c>
      <c r="N138" s="888" t="s">
        <v>720</v>
      </c>
      <c r="O138" s="880"/>
    </row>
    <row r="139" spans="1:15" ht="60">
      <c r="A139" s="1167"/>
      <c r="B139" s="1157"/>
      <c r="C139" s="1157"/>
      <c r="D139" s="1135"/>
      <c r="E139" s="1150"/>
      <c r="F139" s="1140"/>
      <c r="G139" s="1157"/>
      <c r="H139" s="882" t="s">
        <v>30</v>
      </c>
      <c r="I139" s="883">
        <v>0</v>
      </c>
      <c r="J139" s="887">
        <v>0</v>
      </c>
      <c r="K139" s="887">
        <v>0</v>
      </c>
      <c r="L139" s="887">
        <v>0</v>
      </c>
      <c r="M139" s="887">
        <f t="shared" si="14"/>
        <v>0</v>
      </c>
      <c r="N139" s="888" t="s">
        <v>720</v>
      </c>
      <c r="O139" s="880"/>
    </row>
    <row r="140" spans="1:15" ht="24">
      <c r="A140" s="1167"/>
      <c r="B140" s="1157"/>
      <c r="C140" s="1157"/>
      <c r="D140" s="1135"/>
      <c r="E140" s="1150"/>
      <c r="F140" s="1140"/>
      <c r="G140" s="1157"/>
      <c r="H140" s="881" t="s">
        <v>724</v>
      </c>
      <c r="I140" s="889">
        <v>0</v>
      </c>
      <c r="J140" s="887">
        <v>0</v>
      </c>
      <c r="K140" s="887">
        <v>0</v>
      </c>
      <c r="L140" s="887">
        <v>0</v>
      </c>
      <c r="M140" s="887">
        <f t="shared" si="14"/>
        <v>0</v>
      </c>
      <c r="N140" s="888" t="s">
        <v>720</v>
      </c>
      <c r="O140" s="880"/>
    </row>
    <row r="141" spans="1:15" ht="60">
      <c r="A141" s="1167"/>
      <c r="B141" s="1157"/>
      <c r="C141" s="1157"/>
      <c r="D141" s="1135"/>
      <c r="E141" s="1150"/>
      <c r="F141" s="1140"/>
      <c r="G141" s="1157"/>
      <c r="H141" s="882" t="s">
        <v>31</v>
      </c>
      <c r="I141" s="883">
        <v>0</v>
      </c>
      <c r="J141" s="887">
        <v>0</v>
      </c>
      <c r="K141" s="887">
        <v>0</v>
      </c>
      <c r="L141" s="887">
        <v>0</v>
      </c>
      <c r="M141" s="887">
        <f t="shared" si="14"/>
        <v>0</v>
      </c>
      <c r="N141" s="888" t="s">
        <v>720</v>
      </c>
      <c r="O141" s="880"/>
    </row>
    <row r="142" spans="1:15" ht="48.75" thickBot="1">
      <c r="A142" s="1167"/>
      <c r="B142" s="1157"/>
      <c r="C142" s="1157"/>
      <c r="D142" s="1135"/>
      <c r="E142" s="1150"/>
      <c r="F142" s="1140"/>
      <c r="G142" s="1157"/>
      <c r="H142" s="890" t="s">
        <v>38</v>
      </c>
      <c r="I142" s="891">
        <v>0</v>
      </c>
      <c r="J142" s="895">
        <f>SUM(G142:I142)</f>
        <v>0</v>
      </c>
      <c r="K142" s="895">
        <v>41</v>
      </c>
      <c r="L142" s="895">
        <v>0</v>
      </c>
      <c r="M142" s="895">
        <f t="shared" si="14"/>
        <v>41</v>
      </c>
      <c r="N142" s="896">
        <v>926</v>
      </c>
      <c r="O142" s="880"/>
    </row>
    <row r="143" spans="1:15" ht="13.5" thickBot="1">
      <c r="A143" s="1136"/>
      <c r="B143" s="1158"/>
      <c r="C143" s="1158"/>
      <c r="D143" s="1134"/>
      <c r="E143" s="1151"/>
      <c r="F143" s="1134"/>
      <c r="G143" s="1158"/>
      <c r="H143" s="897" t="s">
        <v>711</v>
      </c>
      <c r="I143" s="898">
        <v>0</v>
      </c>
      <c r="J143" s="900">
        <f>SUM(J139:J142)+J135</f>
        <v>0</v>
      </c>
      <c r="K143" s="900">
        <f>SUM(K139:K142)+K135</f>
        <v>41</v>
      </c>
      <c r="L143" s="900">
        <f>SUM(L139:L142)+L135</f>
        <v>0</v>
      </c>
      <c r="M143" s="900">
        <f>SUM(M139:M142)+M135</f>
        <v>41</v>
      </c>
      <c r="N143" s="901" t="s">
        <v>720</v>
      </c>
      <c r="O143" s="880"/>
    </row>
    <row r="144" spans="1:15" ht="24">
      <c r="A144" s="1166">
        <v>16</v>
      </c>
      <c r="B144" s="1156" t="s">
        <v>39</v>
      </c>
      <c r="C144" s="1156" t="s">
        <v>39</v>
      </c>
      <c r="D144" s="1152" t="s">
        <v>715</v>
      </c>
      <c r="E144" s="1130" t="s">
        <v>40</v>
      </c>
      <c r="F144" s="1138" t="s">
        <v>36</v>
      </c>
      <c r="G144" s="1156" t="s">
        <v>41</v>
      </c>
      <c r="H144" s="872" t="s">
        <v>718</v>
      </c>
      <c r="I144" s="917">
        <v>0</v>
      </c>
      <c r="J144" s="909">
        <v>0</v>
      </c>
      <c r="K144" s="902">
        <v>0</v>
      </c>
      <c r="L144" s="910">
        <v>0</v>
      </c>
      <c r="M144" s="878">
        <f>SUM(J144:L144)</f>
        <v>0</v>
      </c>
      <c r="N144" s="879" t="s">
        <v>720</v>
      </c>
      <c r="O144" s="880"/>
    </row>
    <row r="145" spans="1:15" ht="12.75">
      <c r="A145" s="1167"/>
      <c r="B145" s="1137"/>
      <c r="C145" s="1137"/>
      <c r="D145" s="1153"/>
      <c r="E145" s="1131"/>
      <c r="F145" s="1139"/>
      <c r="G145" s="1157"/>
      <c r="H145" s="882" t="s">
        <v>719</v>
      </c>
      <c r="I145" s="883"/>
      <c r="J145" s="884"/>
      <c r="K145" s="885"/>
      <c r="L145" s="886"/>
      <c r="M145" s="887" t="s">
        <v>418</v>
      </c>
      <c r="N145" s="888" t="s">
        <v>720</v>
      </c>
      <c r="O145" s="880"/>
    </row>
    <row r="146" spans="1:15" ht="12.75">
      <c r="A146" s="1167"/>
      <c r="B146" s="1137"/>
      <c r="C146" s="1137"/>
      <c r="D146" s="1153"/>
      <c r="E146" s="1131"/>
      <c r="F146" s="1139"/>
      <c r="G146" s="1157"/>
      <c r="H146" s="882" t="s">
        <v>721</v>
      </c>
      <c r="I146" s="883">
        <v>0</v>
      </c>
      <c r="J146" s="885">
        <f>J144-J147</f>
        <v>0</v>
      </c>
      <c r="K146" s="885">
        <f>K144-K147</f>
        <v>0</v>
      </c>
      <c r="L146" s="883">
        <v>0</v>
      </c>
      <c r="M146" s="887">
        <f aca="true" t="shared" si="15" ref="M146:M151">SUM(J146:L146)</f>
        <v>0</v>
      </c>
      <c r="N146" s="888" t="s">
        <v>720</v>
      </c>
      <c r="O146" s="880"/>
    </row>
    <row r="147" spans="1:15" ht="24">
      <c r="A147" s="1167"/>
      <c r="B147" s="1137"/>
      <c r="C147" s="1137"/>
      <c r="D147" s="1153"/>
      <c r="E147" s="1131"/>
      <c r="F147" s="1139"/>
      <c r="G147" s="1157"/>
      <c r="H147" s="881" t="s">
        <v>722</v>
      </c>
      <c r="I147" s="889">
        <v>0</v>
      </c>
      <c r="J147" s="884">
        <v>0</v>
      </c>
      <c r="K147" s="885">
        <v>0</v>
      </c>
      <c r="L147" s="886">
        <v>0</v>
      </c>
      <c r="M147" s="887">
        <f t="shared" si="15"/>
        <v>0</v>
      </c>
      <c r="N147" s="888" t="s">
        <v>720</v>
      </c>
      <c r="O147" s="880"/>
    </row>
    <row r="148" spans="1:15" ht="60">
      <c r="A148" s="1167"/>
      <c r="B148" s="1157"/>
      <c r="C148" s="1157"/>
      <c r="D148" s="1135"/>
      <c r="E148" s="1131"/>
      <c r="F148" s="1140"/>
      <c r="G148" s="1157"/>
      <c r="H148" s="882" t="s">
        <v>30</v>
      </c>
      <c r="I148" s="883">
        <v>0</v>
      </c>
      <c r="J148" s="911">
        <v>0</v>
      </c>
      <c r="K148" s="912">
        <v>0</v>
      </c>
      <c r="L148" s="913">
        <v>0</v>
      </c>
      <c r="M148" s="887">
        <f t="shared" si="15"/>
        <v>0</v>
      </c>
      <c r="N148" s="888" t="s">
        <v>720</v>
      </c>
      <c r="O148" s="880"/>
    </row>
    <row r="149" spans="1:15" ht="24">
      <c r="A149" s="1167"/>
      <c r="B149" s="1157"/>
      <c r="C149" s="1157"/>
      <c r="D149" s="1135"/>
      <c r="E149" s="1131"/>
      <c r="F149" s="1140"/>
      <c r="G149" s="1157"/>
      <c r="H149" s="881" t="s">
        <v>724</v>
      </c>
      <c r="I149" s="889">
        <v>0</v>
      </c>
      <c r="J149" s="911">
        <v>0</v>
      </c>
      <c r="K149" s="912">
        <v>0</v>
      </c>
      <c r="L149" s="913">
        <v>0</v>
      </c>
      <c r="M149" s="887">
        <f t="shared" si="15"/>
        <v>0</v>
      </c>
      <c r="N149" s="888" t="s">
        <v>720</v>
      </c>
      <c r="O149" s="880"/>
    </row>
    <row r="150" spans="1:15" ht="60">
      <c r="A150" s="1167"/>
      <c r="B150" s="1157"/>
      <c r="C150" s="1157"/>
      <c r="D150" s="1135"/>
      <c r="E150" s="1131"/>
      <c r="F150" s="1140"/>
      <c r="G150" s="1157"/>
      <c r="H150" s="882" t="s">
        <v>31</v>
      </c>
      <c r="I150" s="883">
        <v>0</v>
      </c>
      <c r="J150" s="911">
        <v>0</v>
      </c>
      <c r="K150" s="912">
        <v>0</v>
      </c>
      <c r="L150" s="913">
        <v>0</v>
      </c>
      <c r="M150" s="887">
        <f t="shared" si="15"/>
        <v>0</v>
      </c>
      <c r="N150" s="888" t="s">
        <v>720</v>
      </c>
      <c r="O150" s="880"/>
    </row>
    <row r="151" spans="1:15" ht="48.75" thickBot="1">
      <c r="A151" s="1167"/>
      <c r="B151" s="1157"/>
      <c r="C151" s="1157"/>
      <c r="D151" s="1135"/>
      <c r="E151" s="1131"/>
      <c r="F151" s="1140"/>
      <c r="G151" s="1157"/>
      <c r="H151" s="890" t="s">
        <v>42</v>
      </c>
      <c r="I151" s="891">
        <v>0</v>
      </c>
      <c r="J151" s="914">
        <v>0</v>
      </c>
      <c r="K151" s="915">
        <v>43</v>
      </c>
      <c r="L151" s="916">
        <v>0</v>
      </c>
      <c r="M151" s="895">
        <f t="shared" si="15"/>
        <v>43</v>
      </c>
      <c r="N151" s="896">
        <v>801</v>
      </c>
      <c r="O151" s="880"/>
    </row>
    <row r="152" spans="1:15" ht="13.5" thickBot="1">
      <c r="A152" s="1136"/>
      <c r="B152" s="1158"/>
      <c r="C152" s="1158"/>
      <c r="D152" s="1134"/>
      <c r="E152" s="1132"/>
      <c r="F152" s="1134"/>
      <c r="G152" s="1158"/>
      <c r="H152" s="897" t="s">
        <v>711</v>
      </c>
      <c r="I152" s="898">
        <v>0</v>
      </c>
      <c r="J152" s="899">
        <f>SUM(J148:J151)+J144</f>
        <v>0</v>
      </c>
      <c r="K152" s="899">
        <f>SUM(K148:K151)+K144</f>
        <v>43</v>
      </c>
      <c r="L152" s="898">
        <f>SUM(L148:L151)+L144</f>
        <v>0</v>
      </c>
      <c r="M152" s="900">
        <f>SUM(M148:M151)+M144</f>
        <v>43</v>
      </c>
      <c r="N152" s="901" t="s">
        <v>720</v>
      </c>
      <c r="O152" s="880"/>
    </row>
    <row r="153" spans="1:15" ht="24">
      <c r="A153" s="1166">
        <v>17</v>
      </c>
      <c r="B153" s="1156" t="s">
        <v>43</v>
      </c>
      <c r="C153" s="1156" t="s">
        <v>44</v>
      </c>
      <c r="D153" s="1152" t="s">
        <v>715</v>
      </c>
      <c r="E153" s="1148" t="s">
        <v>45</v>
      </c>
      <c r="F153" s="1138" t="s">
        <v>17</v>
      </c>
      <c r="G153" s="1156"/>
      <c r="H153" s="872" t="s">
        <v>718</v>
      </c>
      <c r="I153" s="902">
        <v>108</v>
      </c>
      <c r="J153" s="909">
        <v>3.3</v>
      </c>
      <c r="K153" s="902">
        <v>100</v>
      </c>
      <c r="L153" s="910">
        <v>0</v>
      </c>
      <c r="M153" s="878">
        <f>SUM(J153:L153)</f>
        <v>103.3</v>
      </c>
      <c r="N153" s="879">
        <v>852</v>
      </c>
      <c r="O153" s="880"/>
    </row>
    <row r="154" spans="1:15" ht="12.75">
      <c r="A154" s="1167"/>
      <c r="B154" s="1137"/>
      <c r="C154" s="1137"/>
      <c r="D154" s="1153"/>
      <c r="E154" s="1149"/>
      <c r="F154" s="1139"/>
      <c r="G154" s="1157"/>
      <c r="H154" s="882" t="s">
        <v>719</v>
      </c>
      <c r="I154" s="885"/>
      <c r="J154" s="884"/>
      <c r="K154" s="885"/>
      <c r="L154" s="886"/>
      <c r="M154" s="887" t="s">
        <v>418</v>
      </c>
      <c r="N154" s="888" t="s">
        <v>720</v>
      </c>
      <c r="O154" s="880"/>
    </row>
    <row r="155" spans="1:15" ht="12.75">
      <c r="A155" s="1167"/>
      <c r="B155" s="1137"/>
      <c r="C155" s="1137"/>
      <c r="D155" s="1153"/>
      <c r="E155" s="1149"/>
      <c r="F155" s="1139"/>
      <c r="G155" s="1157"/>
      <c r="H155" s="882" t="s">
        <v>721</v>
      </c>
      <c r="I155" s="885">
        <f>I153-I156</f>
        <v>108</v>
      </c>
      <c r="J155" s="885">
        <f>J153-J156</f>
        <v>3.3</v>
      </c>
      <c r="K155" s="885">
        <f>K153-K156</f>
        <v>100</v>
      </c>
      <c r="L155" s="883">
        <v>0</v>
      </c>
      <c r="M155" s="887">
        <f aca="true" t="shared" si="16" ref="M155:M160">SUM(J155:L155)</f>
        <v>103.3</v>
      </c>
      <c r="N155" s="888">
        <v>852</v>
      </c>
      <c r="O155" s="880"/>
    </row>
    <row r="156" spans="1:15" ht="12.75">
      <c r="A156" s="1167"/>
      <c r="B156" s="1137"/>
      <c r="C156" s="1137"/>
      <c r="D156" s="1153"/>
      <c r="E156" s="1149"/>
      <c r="F156" s="1139"/>
      <c r="G156" s="1157"/>
      <c r="H156" s="881" t="s">
        <v>734</v>
      </c>
      <c r="I156" s="885">
        <v>0</v>
      </c>
      <c r="J156" s="884">
        <v>0</v>
      </c>
      <c r="K156" s="885">
        <v>0</v>
      </c>
      <c r="L156" s="886">
        <v>0</v>
      </c>
      <c r="M156" s="887">
        <f t="shared" si="16"/>
        <v>0</v>
      </c>
      <c r="N156" s="888" t="s">
        <v>720</v>
      </c>
      <c r="O156" s="880"/>
    </row>
    <row r="157" spans="1:15" ht="60">
      <c r="A157" s="1167"/>
      <c r="B157" s="1157"/>
      <c r="C157" s="1157"/>
      <c r="D157" s="1154"/>
      <c r="E157" s="1150"/>
      <c r="F157" s="1140"/>
      <c r="G157" s="1157"/>
      <c r="H157" s="882" t="s">
        <v>30</v>
      </c>
      <c r="I157" s="912">
        <v>300</v>
      </c>
      <c r="J157" s="911">
        <v>0</v>
      </c>
      <c r="K157" s="912">
        <v>300</v>
      </c>
      <c r="L157" s="913">
        <v>0</v>
      </c>
      <c r="M157" s="887">
        <f t="shared" si="16"/>
        <v>300</v>
      </c>
      <c r="N157" s="888">
        <v>852</v>
      </c>
      <c r="O157" s="880"/>
    </row>
    <row r="158" spans="1:15" ht="24">
      <c r="A158" s="1167"/>
      <c r="B158" s="1157"/>
      <c r="C158" s="1157"/>
      <c r="D158" s="1154"/>
      <c r="E158" s="1150"/>
      <c r="F158" s="1140"/>
      <c r="G158" s="1157"/>
      <c r="H158" s="881" t="s">
        <v>724</v>
      </c>
      <c r="I158" s="912">
        <v>0</v>
      </c>
      <c r="J158" s="911">
        <v>0</v>
      </c>
      <c r="K158" s="912">
        <v>0</v>
      </c>
      <c r="L158" s="913">
        <v>0</v>
      </c>
      <c r="M158" s="887">
        <f t="shared" si="16"/>
        <v>0</v>
      </c>
      <c r="N158" s="888" t="s">
        <v>720</v>
      </c>
      <c r="O158" s="880"/>
    </row>
    <row r="159" spans="1:15" ht="60">
      <c r="A159" s="1167"/>
      <c r="B159" s="1157"/>
      <c r="C159" s="1157"/>
      <c r="D159" s="1154"/>
      <c r="E159" s="1150"/>
      <c r="F159" s="1140"/>
      <c r="G159" s="1157"/>
      <c r="H159" s="882" t="s">
        <v>31</v>
      </c>
      <c r="I159" s="912">
        <v>0</v>
      </c>
      <c r="J159" s="911">
        <v>0</v>
      </c>
      <c r="K159" s="912">
        <v>0</v>
      </c>
      <c r="L159" s="913">
        <v>0</v>
      </c>
      <c r="M159" s="887">
        <f t="shared" si="16"/>
        <v>0</v>
      </c>
      <c r="N159" s="888" t="s">
        <v>720</v>
      </c>
      <c r="O159" s="880"/>
    </row>
    <row r="160" spans="1:15" ht="36.75" thickBot="1">
      <c r="A160" s="1167"/>
      <c r="B160" s="1157"/>
      <c r="C160" s="1157"/>
      <c r="D160" s="1154"/>
      <c r="E160" s="1150"/>
      <c r="F160" s="1140"/>
      <c r="G160" s="1157"/>
      <c r="H160" s="890" t="s">
        <v>46</v>
      </c>
      <c r="I160" s="915">
        <v>41</v>
      </c>
      <c r="J160" s="914">
        <v>41</v>
      </c>
      <c r="K160" s="915">
        <v>0</v>
      </c>
      <c r="L160" s="916">
        <v>0</v>
      </c>
      <c r="M160" s="895">
        <f t="shared" si="16"/>
        <v>41</v>
      </c>
      <c r="N160" s="896">
        <v>852</v>
      </c>
      <c r="O160" s="880"/>
    </row>
    <row r="161" spans="1:15" ht="13.5" thickBot="1">
      <c r="A161" s="1136"/>
      <c r="B161" s="1158"/>
      <c r="C161" s="1158"/>
      <c r="D161" s="1155"/>
      <c r="E161" s="1151"/>
      <c r="F161" s="1141"/>
      <c r="G161" s="1158"/>
      <c r="H161" s="897" t="s">
        <v>711</v>
      </c>
      <c r="I161" s="899">
        <f>SUM(I157:I160)+I153</f>
        <v>449</v>
      </c>
      <c r="J161" s="899">
        <f>SUM(J157:J160)+J153</f>
        <v>44.3</v>
      </c>
      <c r="K161" s="899">
        <f>SUM(K157:K160)+K153</f>
        <v>400</v>
      </c>
      <c r="L161" s="898">
        <f>SUM(L157:L160)+L153</f>
        <v>0</v>
      </c>
      <c r="M161" s="900">
        <f>SUM(M157:M160)+M153</f>
        <v>444.3</v>
      </c>
      <c r="N161" s="901" t="s">
        <v>720</v>
      </c>
      <c r="O161" s="880"/>
    </row>
    <row r="162" spans="1:15" ht="24">
      <c r="A162" s="1166">
        <v>18</v>
      </c>
      <c r="B162" s="1156" t="s">
        <v>47</v>
      </c>
      <c r="C162" s="1156" t="s">
        <v>48</v>
      </c>
      <c r="D162" s="1152" t="s">
        <v>715</v>
      </c>
      <c r="E162" s="1148" t="s">
        <v>49</v>
      </c>
      <c r="F162" s="1138" t="s">
        <v>17</v>
      </c>
      <c r="G162" s="1156" t="s">
        <v>50</v>
      </c>
      <c r="H162" s="872" t="s">
        <v>718</v>
      </c>
      <c r="I162" s="917">
        <v>0</v>
      </c>
      <c r="J162" s="909">
        <v>0</v>
      </c>
      <c r="K162" s="902">
        <v>120</v>
      </c>
      <c r="L162" s="910">
        <v>0</v>
      </c>
      <c r="M162" s="878">
        <f>SUM(J162:L162)</f>
        <v>120</v>
      </c>
      <c r="N162" s="879">
        <v>600</v>
      </c>
      <c r="O162" s="880"/>
    </row>
    <row r="163" spans="1:15" ht="12.75">
      <c r="A163" s="1167"/>
      <c r="B163" s="1137"/>
      <c r="C163" s="1137"/>
      <c r="D163" s="1153"/>
      <c r="E163" s="1149"/>
      <c r="F163" s="1139"/>
      <c r="G163" s="1157"/>
      <c r="H163" s="882" t="s">
        <v>719</v>
      </c>
      <c r="I163" s="883"/>
      <c r="J163" s="884"/>
      <c r="K163" s="885"/>
      <c r="L163" s="886"/>
      <c r="M163" s="887" t="s">
        <v>418</v>
      </c>
      <c r="N163" s="888" t="s">
        <v>720</v>
      </c>
      <c r="O163" s="880"/>
    </row>
    <row r="164" spans="1:15" ht="12.75">
      <c r="A164" s="1167"/>
      <c r="B164" s="1137"/>
      <c r="C164" s="1137"/>
      <c r="D164" s="1153"/>
      <c r="E164" s="1149"/>
      <c r="F164" s="1139"/>
      <c r="G164" s="1157"/>
      <c r="H164" s="882" t="s">
        <v>721</v>
      </c>
      <c r="I164" s="883">
        <v>0</v>
      </c>
      <c r="J164" s="885">
        <f>J162-J165</f>
        <v>0</v>
      </c>
      <c r="K164" s="885">
        <f>K162-K165</f>
        <v>120</v>
      </c>
      <c r="L164" s="883">
        <v>0</v>
      </c>
      <c r="M164" s="887">
        <f aca="true" t="shared" si="17" ref="M164:M169">SUM(J164:L164)</f>
        <v>120</v>
      </c>
      <c r="N164" s="888">
        <v>600</v>
      </c>
      <c r="O164" s="880"/>
    </row>
    <row r="165" spans="1:15" ht="12.75">
      <c r="A165" s="1167"/>
      <c r="B165" s="1137"/>
      <c r="C165" s="1137"/>
      <c r="D165" s="1153"/>
      <c r="E165" s="1149"/>
      <c r="F165" s="1139"/>
      <c r="G165" s="1157"/>
      <c r="H165" s="881" t="s">
        <v>7</v>
      </c>
      <c r="I165" s="889">
        <v>0</v>
      </c>
      <c r="J165" s="884">
        <v>0</v>
      </c>
      <c r="K165" s="885">
        <v>0</v>
      </c>
      <c r="L165" s="886">
        <v>0</v>
      </c>
      <c r="M165" s="887">
        <f t="shared" si="17"/>
        <v>0</v>
      </c>
      <c r="N165" s="888" t="s">
        <v>720</v>
      </c>
      <c r="O165" s="880"/>
    </row>
    <row r="166" spans="1:15" ht="60">
      <c r="A166" s="1167"/>
      <c r="B166" s="1157"/>
      <c r="C166" s="1157"/>
      <c r="D166" s="1154"/>
      <c r="E166" s="1150"/>
      <c r="F166" s="1140"/>
      <c r="G166" s="1157"/>
      <c r="H166" s="882" t="s">
        <v>30</v>
      </c>
      <c r="I166" s="883">
        <v>0</v>
      </c>
      <c r="J166" s="911">
        <v>0</v>
      </c>
      <c r="K166" s="912">
        <v>0</v>
      </c>
      <c r="L166" s="913">
        <v>0</v>
      </c>
      <c r="M166" s="887">
        <f t="shared" si="17"/>
        <v>0</v>
      </c>
      <c r="N166" s="888" t="s">
        <v>720</v>
      </c>
      <c r="O166" s="880"/>
    </row>
    <row r="167" spans="1:15" ht="24">
      <c r="A167" s="1167"/>
      <c r="B167" s="1157"/>
      <c r="C167" s="1157"/>
      <c r="D167" s="1154"/>
      <c r="E167" s="1150"/>
      <c r="F167" s="1140"/>
      <c r="G167" s="1157"/>
      <c r="H167" s="881" t="s">
        <v>724</v>
      </c>
      <c r="I167" s="889">
        <v>0</v>
      </c>
      <c r="J167" s="911">
        <v>0</v>
      </c>
      <c r="K167" s="912">
        <v>0</v>
      </c>
      <c r="L167" s="913">
        <v>0</v>
      </c>
      <c r="M167" s="887">
        <f t="shared" si="17"/>
        <v>0</v>
      </c>
      <c r="N167" s="888" t="s">
        <v>720</v>
      </c>
      <c r="O167" s="880"/>
    </row>
    <row r="168" spans="1:15" ht="60">
      <c r="A168" s="1167"/>
      <c r="B168" s="1157"/>
      <c r="C168" s="1157"/>
      <c r="D168" s="1154"/>
      <c r="E168" s="1150"/>
      <c r="F168" s="1140"/>
      <c r="G168" s="1157"/>
      <c r="H168" s="882" t="s">
        <v>31</v>
      </c>
      <c r="I168" s="883">
        <v>0</v>
      </c>
      <c r="J168" s="911">
        <v>0</v>
      </c>
      <c r="K168" s="912">
        <v>0</v>
      </c>
      <c r="L168" s="913">
        <v>0</v>
      </c>
      <c r="M168" s="887">
        <f t="shared" si="17"/>
        <v>0</v>
      </c>
      <c r="N168" s="888" t="s">
        <v>720</v>
      </c>
      <c r="O168" s="880"/>
    </row>
    <row r="169" spans="1:15" ht="48.75" thickBot="1">
      <c r="A169" s="1167"/>
      <c r="B169" s="1157"/>
      <c r="C169" s="1157"/>
      <c r="D169" s="1154"/>
      <c r="E169" s="1150"/>
      <c r="F169" s="1140"/>
      <c r="G169" s="1157"/>
      <c r="H169" s="890" t="s">
        <v>51</v>
      </c>
      <c r="I169" s="891">
        <v>0</v>
      </c>
      <c r="J169" s="914">
        <v>0</v>
      </c>
      <c r="K169" s="915">
        <v>114</v>
      </c>
      <c r="L169" s="916">
        <v>0</v>
      </c>
      <c r="M169" s="895">
        <f t="shared" si="17"/>
        <v>114</v>
      </c>
      <c r="N169" s="896">
        <v>600</v>
      </c>
      <c r="O169" s="880"/>
    </row>
    <row r="170" spans="1:15" ht="13.5" thickBot="1">
      <c r="A170" s="1136"/>
      <c r="B170" s="1158"/>
      <c r="C170" s="1158"/>
      <c r="D170" s="1155"/>
      <c r="E170" s="1151"/>
      <c r="F170" s="1141"/>
      <c r="G170" s="1158"/>
      <c r="H170" s="897" t="s">
        <v>711</v>
      </c>
      <c r="I170" s="898">
        <v>0</v>
      </c>
      <c r="J170" s="899">
        <f>SUM(J166:J169)+J162</f>
        <v>0</v>
      </c>
      <c r="K170" s="899">
        <f>SUM(K166:K169)+K162</f>
        <v>234</v>
      </c>
      <c r="L170" s="898">
        <f>SUM(L166:L169)+L162</f>
        <v>0</v>
      </c>
      <c r="M170" s="900">
        <f>SUM(M166:M169)+M162</f>
        <v>234</v>
      </c>
      <c r="N170" s="901" t="s">
        <v>720</v>
      </c>
      <c r="O170" s="880"/>
    </row>
    <row r="171" spans="1:15" ht="24">
      <c r="A171" s="1166">
        <v>19</v>
      </c>
      <c r="B171" s="1156" t="s">
        <v>52</v>
      </c>
      <c r="C171" s="1156" t="s">
        <v>52</v>
      </c>
      <c r="D171" s="1152" t="s">
        <v>715</v>
      </c>
      <c r="E171" s="1148" t="s">
        <v>49</v>
      </c>
      <c r="F171" s="1138" t="s">
        <v>17</v>
      </c>
      <c r="G171" s="1156" t="s">
        <v>53</v>
      </c>
      <c r="H171" s="872" t="s">
        <v>718</v>
      </c>
      <c r="I171" s="917">
        <v>0</v>
      </c>
      <c r="J171" s="909">
        <v>0</v>
      </c>
      <c r="K171" s="902">
        <v>215</v>
      </c>
      <c r="L171" s="910">
        <v>0</v>
      </c>
      <c r="M171" s="878">
        <f>SUM(J171:L171)</f>
        <v>215</v>
      </c>
      <c r="N171" s="879">
        <v>600</v>
      </c>
      <c r="O171" s="880"/>
    </row>
    <row r="172" spans="1:15" ht="12.75">
      <c r="A172" s="1167"/>
      <c r="B172" s="1137"/>
      <c r="C172" s="1137"/>
      <c r="D172" s="1153"/>
      <c r="E172" s="1149"/>
      <c r="F172" s="1139"/>
      <c r="G172" s="1157"/>
      <c r="H172" s="882" t="s">
        <v>719</v>
      </c>
      <c r="I172" s="883"/>
      <c r="J172" s="884"/>
      <c r="K172" s="885"/>
      <c r="L172" s="886"/>
      <c r="M172" s="887" t="s">
        <v>418</v>
      </c>
      <c r="N172" s="888" t="s">
        <v>720</v>
      </c>
      <c r="O172" s="880"/>
    </row>
    <row r="173" spans="1:15" ht="12.75">
      <c r="A173" s="1167"/>
      <c r="B173" s="1137"/>
      <c r="C173" s="1137"/>
      <c r="D173" s="1153"/>
      <c r="E173" s="1149"/>
      <c r="F173" s="1139"/>
      <c r="G173" s="1157"/>
      <c r="H173" s="882" t="s">
        <v>721</v>
      </c>
      <c r="I173" s="883">
        <v>0</v>
      </c>
      <c r="J173" s="885">
        <f>J171-J174</f>
        <v>0</v>
      </c>
      <c r="K173" s="885">
        <f>K171-K174</f>
        <v>215</v>
      </c>
      <c r="L173" s="883">
        <v>0</v>
      </c>
      <c r="M173" s="887">
        <f aca="true" t="shared" si="18" ref="M173:M178">SUM(J173:L173)</f>
        <v>215</v>
      </c>
      <c r="N173" s="888">
        <v>600</v>
      </c>
      <c r="O173" s="880"/>
    </row>
    <row r="174" spans="1:15" ht="24">
      <c r="A174" s="1167"/>
      <c r="B174" s="1137"/>
      <c r="C174" s="1137"/>
      <c r="D174" s="1153"/>
      <c r="E174" s="1149"/>
      <c r="F174" s="1139"/>
      <c r="G174" s="1157"/>
      <c r="H174" s="881" t="s">
        <v>722</v>
      </c>
      <c r="I174" s="889">
        <v>0</v>
      </c>
      <c r="J174" s="884">
        <v>0</v>
      </c>
      <c r="K174" s="885">
        <v>0</v>
      </c>
      <c r="L174" s="886">
        <v>0</v>
      </c>
      <c r="M174" s="887">
        <f t="shared" si="18"/>
        <v>0</v>
      </c>
      <c r="N174" s="888" t="s">
        <v>720</v>
      </c>
      <c r="O174" s="880"/>
    </row>
    <row r="175" spans="1:15" ht="60">
      <c r="A175" s="1167"/>
      <c r="B175" s="1157"/>
      <c r="C175" s="1157"/>
      <c r="D175" s="1154"/>
      <c r="E175" s="1150"/>
      <c r="F175" s="1140"/>
      <c r="G175" s="1157"/>
      <c r="H175" s="882" t="s">
        <v>30</v>
      </c>
      <c r="I175" s="883">
        <v>0</v>
      </c>
      <c r="J175" s="911">
        <v>0</v>
      </c>
      <c r="K175" s="912">
        <v>0</v>
      </c>
      <c r="L175" s="913">
        <v>0</v>
      </c>
      <c r="M175" s="887">
        <f t="shared" si="18"/>
        <v>0</v>
      </c>
      <c r="N175" s="888" t="s">
        <v>720</v>
      </c>
      <c r="O175" s="880"/>
    </row>
    <row r="176" spans="1:15" ht="24">
      <c r="A176" s="1167"/>
      <c r="B176" s="1157"/>
      <c r="C176" s="1157"/>
      <c r="D176" s="1154"/>
      <c r="E176" s="1150"/>
      <c r="F176" s="1140"/>
      <c r="G176" s="1157"/>
      <c r="H176" s="881" t="s">
        <v>724</v>
      </c>
      <c r="I176" s="889">
        <v>0</v>
      </c>
      <c r="J176" s="911">
        <v>0</v>
      </c>
      <c r="K176" s="912">
        <v>0</v>
      </c>
      <c r="L176" s="913">
        <v>0</v>
      </c>
      <c r="M176" s="887">
        <f t="shared" si="18"/>
        <v>0</v>
      </c>
      <c r="N176" s="888" t="s">
        <v>720</v>
      </c>
      <c r="O176" s="880"/>
    </row>
    <row r="177" spans="1:15" ht="60">
      <c r="A177" s="1167"/>
      <c r="B177" s="1157"/>
      <c r="C177" s="1157"/>
      <c r="D177" s="1154"/>
      <c r="E177" s="1150"/>
      <c r="F177" s="1140"/>
      <c r="G177" s="1157"/>
      <c r="H177" s="882" t="s">
        <v>31</v>
      </c>
      <c r="I177" s="883">
        <v>0</v>
      </c>
      <c r="J177" s="911">
        <v>0</v>
      </c>
      <c r="K177" s="912">
        <v>0</v>
      </c>
      <c r="L177" s="913">
        <v>0</v>
      </c>
      <c r="M177" s="887">
        <f t="shared" si="18"/>
        <v>0</v>
      </c>
      <c r="N177" s="888" t="s">
        <v>720</v>
      </c>
      <c r="O177" s="880"/>
    </row>
    <row r="178" spans="1:15" ht="13.5" thickBot="1">
      <c r="A178" s="1167"/>
      <c r="B178" s="1157"/>
      <c r="C178" s="1157"/>
      <c r="D178" s="1154"/>
      <c r="E178" s="1150"/>
      <c r="F178" s="1140"/>
      <c r="G178" s="1157"/>
      <c r="H178" s="890" t="s">
        <v>8</v>
      </c>
      <c r="I178" s="891">
        <v>0</v>
      </c>
      <c r="J178" s="914">
        <v>0</v>
      </c>
      <c r="K178" s="915">
        <v>0</v>
      </c>
      <c r="L178" s="916">
        <v>0</v>
      </c>
      <c r="M178" s="895">
        <f t="shared" si="18"/>
        <v>0</v>
      </c>
      <c r="N178" s="896" t="s">
        <v>720</v>
      </c>
      <c r="O178" s="880"/>
    </row>
    <row r="179" spans="1:15" ht="13.5" thickBot="1">
      <c r="A179" s="1136"/>
      <c r="B179" s="1158"/>
      <c r="C179" s="1158"/>
      <c r="D179" s="1155"/>
      <c r="E179" s="1151"/>
      <c r="F179" s="1141"/>
      <c r="G179" s="1158"/>
      <c r="H179" s="897" t="s">
        <v>711</v>
      </c>
      <c r="I179" s="898">
        <v>0</v>
      </c>
      <c r="J179" s="899">
        <f>SUM(J175:J178)+J171</f>
        <v>0</v>
      </c>
      <c r="K179" s="899">
        <f>SUM(K175:K178)+K171</f>
        <v>215</v>
      </c>
      <c r="L179" s="898">
        <f>SUM(L175:L178)+L171</f>
        <v>0</v>
      </c>
      <c r="M179" s="900">
        <f>SUM(M175:M178)+M171</f>
        <v>215</v>
      </c>
      <c r="N179" s="901" t="s">
        <v>720</v>
      </c>
      <c r="O179" s="880"/>
    </row>
    <row r="180" spans="1:15" ht="24">
      <c r="A180" s="1166">
        <v>20</v>
      </c>
      <c r="B180" s="1130" t="s">
        <v>54</v>
      </c>
      <c r="C180" s="1130" t="s">
        <v>55</v>
      </c>
      <c r="D180" s="1152" t="s">
        <v>715</v>
      </c>
      <c r="E180" s="1148" t="s">
        <v>49</v>
      </c>
      <c r="F180" s="1152" t="s">
        <v>17</v>
      </c>
      <c r="G180" s="1130"/>
      <c r="H180" s="872" t="s">
        <v>718</v>
      </c>
      <c r="I180" s="917">
        <v>0</v>
      </c>
      <c r="J180" s="909">
        <v>0</v>
      </c>
      <c r="K180" s="902">
        <v>30</v>
      </c>
      <c r="L180" s="910">
        <v>170</v>
      </c>
      <c r="M180" s="878">
        <f>SUM(J180:L180)</f>
        <v>200</v>
      </c>
      <c r="N180" s="879">
        <v>600</v>
      </c>
      <c r="O180" s="880"/>
    </row>
    <row r="181" spans="1:15" ht="12.75">
      <c r="A181" s="1167"/>
      <c r="B181" s="1131"/>
      <c r="C181" s="1131"/>
      <c r="D181" s="1153"/>
      <c r="E181" s="1149"/>
      <c r="F181" s="1153"/>
      <c r="G181" s="1131"/>
      <c r="H181" s="882" t="s">
        <v>719</v>
      </c>
      <c r="I181" s="883"/>
      <c r="J181" s="884"/>
      <c r="K181" s="885"/>
      <c r="L181" s="886"/>
      <c r="M181" s="887" t="s">
        <v>418</v>
      </c>
      <c r="N181" s="888" t="s">
        <v>720</v>
      </c>
      <c r="O181" s="880"/>
    </row>
    <row r="182" spans="1:15" ht="12.75">
      <c r="A182" s="1167"/>
      <c r="B182" s="1131"/>
      <c r="C182" s="1131"/>
      <c r="D182" s="1153"/>
      <c r="E182" s="1149"/>
      <c r="F182" s="1153"/>
      <c r="G182" s="1131"/>
      <c r="H182" s="882" t="s">
        <v>721</v>
      </c>
      <c r="I182" s="883">
        <v>0</v>
      </c>
      <c r="J182" s="885">
        <f>J180-J183</f>
        <v>0</v>
      </c>
      <c r="K182" s="885">
        <v>30</v>
      </c>
      <c r="L182" s="883">
        <v>170</v>
      </c>
      <c r="M182" s="887">
        <f aca="true" t="shared" si="19" ref="M182:M187">SUM(J182:L182)</f>
        <v>200</v>
      </c>
      <c r="N182" s="888">
        <v>600</v>
      </c>
      <c r="O182" s="880"/>
    </row>
    <row r="183" spans="1:15" ht="24">
      <c r="A183" s="1167"/>
      <c r="B183" s="1131"/>
      <c r="C183" s="1131"/>
      <c r="D183" s="1153"/>
      <c r="E183" s="1149"/>
      <c r="F183" s="1153"/>
      <c r="G183" s="1131"/>
      <c r="H183" s="881" t="s">
        <v>722</v>
      </c>
      <c r="I183" s="889">
        <v>0</v>
      </c>
      <c r="J183" s="884">
        <v>0</v>
      </c>
      <c r="K183" s="885">
        <v>0</v>
      </c>
      <c r="L183" s="886">
        <v>0</v>
      </c>
      <c r="M183" s="887">
        <f t="shared" si="19"/>
        <v>0</v>
      </c>
      <c r="N183" s="888" t="s">
        <v>720</v>
      </c>
      <c r="O183" s="880"/>
    </row>
    <row r="184" spans="1:15" ht="60">
      <c r="A184" s="1167"/>
      <c r="B184" s="1131"/>
      <c r="C184" s="1131"/>
      <c r="D184" s="1154"/>
      <c r="E184" s="1150"/>
      <c r="F184" s="1154"/>
      <c r="G184" s="1131"/>
      <c r="H184" s="882" t="s">
        <v>30</v>
      </c>
      <c r="I184" s="883">
        <v>0</v>
      </c>
      <c r="J184" s="911">
        <v>0</v>
      </c>
      <c r="K184" s="912">
        <v>500</v>
      </c>
      <c r="L184" s="913">
        <v>0</v>
      </c>
      <c r="M184" s="887">
        <f t="shared" si="19"/>
        <v>500</v>
      </c>
      <c r="N184" s="888" t="s">
        <v>720</v>
      </c>
      <c r="O184" s="880"/>
    </row>
    <row r="185" spans="1:15" ht="24">
      <c r="A185" s="1167"/>
      <c r="B185" s="1131"/>
      <c r="C185" s="1131"/>
      <c r="D185" s="1154"/>
      <c r="E185" s="1150"/>
      <c r="F185" s="1154"/>
      <c r="G185" s="1131"/>
      <c r="H185" s="881" t="s">
        <v>724</v>
      </c>
      <c r="I185" s="889">
        <v>0</v>
      </c>
      <c r="J185" s="911">
        <v>0</v>
      </c>
      <c r="K185" s="912">
        <v>0</v>
      </c>
      <c r="L185" s="913">
        <v>0</v>
      </c>
      <c r="M185" s="887">
        <f t="shared" si="19"/>
        <v>0</v>
      </c>
      <c r="N185" s="888" t="s">
        <v>720</v>
      </c>
      <c r="O185" s="880"/>
    </row>
    <row r="186" spans="1:15" ht="60">
      <c r="A186" s="1167"/>
      <c r="B186" s="1131"/>
      <c r="C186" s="1131"/>
      <c r="D186" s="1154"/>
      <c r="E186" s="1150"/>
      <c r="F186" s="1154"/>
      <c r="G186" s="1131"/>
      <c r="H186" s="882" t="s">
        <v>31</v>
      </c>
      <c r="I186" s="883">
        <v>0</v>
      </c>
      <c r="J186" s="911">
        <v>0</v>
      </c>
      <c r="K186" s="912">
        <v>0</v>
      </c>
      <c r="L186" s="913">
        <v>0</v>
      </c>
      <c r="M186" s="887">
        <f t="shared" si="19"/>
        <v>0</v>
      </c>
      <c r="N186" s="888" t="s">
        <v>720</v>
      </c>
      <c r="O186" s="880"/>
    </row>
    <row r="187" spans="1:15" ht="13.5" thickBot="1">
      <c r="A187" s="1167"/>
      <c r="B187" s="1131"/>
      <c r="C187" s="1131"/>
      <c r="D187" s="1154"/>
      <c r="E187" s="1150"/>
      <c r="F187" s="1154"/>
      <c r="G187" s="1131"/>
      <c r="H187" s="890" t="s">
        <v>8</v>
      </c>
      <c r="I187" s="891">
        <v>0</v>
      </c>
      <c r="J187" s="914">
        <v>0</v>
      </c>
      <c r="K187" s="915">
        <v>0</v>
      </c>
      <c r="L187" s="916">
        <v>0</v>
      </c>
      <c r="M187" s="895">
        <f t="shared" si="19"/>
        <v>0</v>
      </c>
      <c r="N187" s="896" t="s">
        <v>720</v>
      </c>
      <c r="O187" s="880"/>
    </row>
    <row r="188" spans="1:15" ht="13.5" thickBot="1">
      <c r="A188" s="1136"/>
      <c r="B188" s="1132"/>
      <c r="C188" s="1132"/>
      <c r="D188" s="1155"/>
      <c r="E188" s="1151"/>
      <c r="F188" s="1155"/>
      <c r="G188" s="1133"/>
      <c r="H188" s="897" t="s">
        <v>711</v>
      </c>
      <c r="I188" s="898">
        <v>0</v>
      </c>
      <c r="J188" s="899">
        <f>SUM(J184:J187)+J180</f>
        <v>0</v>
      </c>
      <c r="K188" s="899">
        <f>SUM(K184:K187)+K180</f>
        <v>530</v>
      </c>
      <c r="L188" s="898">
        <f>SUM(L184:L187)+L180</f>
        <v>170</v>
      </c>
      <c r="M188" s="900">
        <f>SUM(M184:M187)+M180</f>
        <v>700</v>
      </c>
      <c r="N188" s="901" t="s">
        <v>720</v>
      </c>
      <c r="O188" s="880"/>
    </row>
    <row r="189" spans="1:15" ht="24">
      <c r="A189" s="1166">
        <v>21</v>
      </c>
      <c r="B189" s="1156" t="s">
        <v>56</v>
      </c>
      <c r="C189" s="1156" t="s">
        <v>58</v>
      </c>
      <c r="D189" s="1152" t="s">
        <v>715</v>
      </c>
      <c r="E189" s="1148" t="s">
        <v>59</v>
      </c>
      <c r="F189" s="1152" t="s">
        <v>17</v>
      </c>
      <c r="G189" s="1156"/>
      <c r="H189" s="872" t="s">
        <v>718</v>
      </c>
      <c r="I189" s="917">
        <v>0</v>
      </c>
      <c r="J189" s="909">
        <v>0</v>
      </c>
      <c r="K189" s="902">
        <v>0</v>
      </c>
      <c r="L189" s="910">
        <v>300</v>
      </c>
      <c r="M189" s="878">
        <f>SUM(J189:L189)</f>
        <v>300</v>
      </c>
      <c r="N189" s="879">
        <v>750</v>
      </c>
      <c r="O189" s="880"/>
    </row>
    <row r="190" spans="1:15" ht="12.75">
      <c r="A190" s="1167"/>
      <c r="B190" s="1137"/>
      <c r="C190" s="1137"/>
      <c r="D190" s="1153"/>
      <c r="E190" s="1149"/>
      <c r="F190" s="1153"/>
      <c r="G190" s="1157"/>
      <c r="H190" s="882" t="s">
        <v>719</v>
      </c>
      <c r="I190" s="883"/>
      <c r="J190" s="884"/>
      <c r="K190" s="885"/>
      <c r="L190" s="886"/>
      <c r="M190" s="887" t="s">
        <v>418</v>
      </c>
      <c r="N190" s="888" t="s">
        <v>720</v>
      </c>
      <c r="O190" s="880"/>
    </row>
    <row r="191" spans="1:15" ht="12.75">
      <c r="A191" s="1167"/>
      <c r="B191" s="1137"/>
      <c r="C191" s="1137"/>
      <c r="D191" s="1153"/>
      <c r="E191" s="1149"/>
      <c r="F191" s="1153"/>
      <c r="G191" s="1157"/>
      <c r="H191" s="882" t="s">
        <v>721</v>
      </c>
      <c r="I191" s="883">
        <v>0</v>
      </c>
      <c r="J191" s="885">
        <f>J189-J192</f>
        <v>0</v>
      </c>
      <c r="K191" s="885">
        <f>K189-K192</f>
        <v>0</v>
      </c>
      <c r="L191" s="883">
        <f>L189-L192</f>
        <v>0</v>
      </c>
      <c r="M191" s="887">
        <f aca="true" t="shared" si="20" ref="M191:M196">SUM(J191:L191)</f>
        <v>0</v>
      </c>
      <c r="N191" s="888" t="s">
        <v>720</v>
      </c>
      <c r="O191" s="880"/>
    </row>
    <row r="192" spans="1:15" ht="12.75">
      <c r="A192" s="1167"/>
      <c r="B192" s="1137"/>
      <c r="C192" s="1137"/>
      <c r="D192" s="1153"/>
      <c r="E192" s="1149"/>
      <c r="F192" s="1153"/>
      <c r="G192" s="1157"/>
      <c r="H192" s="881" t="s">
        <v>734</v>
      </c>
      <c r="I192" s="889">
        <v>0</v>
      </c>
      <c r="J192" s="884">
        <v>0</v>
      </c>
      <c r="K192" s="885">
        <v>0</v>
      </c>
      <c r="L192" s="886">
        <v>300</v>
      </c>
      <c r="M192" s="887">
        <f t="shared" si="20"/>
        <v>300</v>
      </c>
      <c r="N192" s="888">
        <v>750</v>
      </c>
      <c r="O192" s="880"/>
    </row>
    <row r="193" spans="1:15" ht="24">
      <c r="A193" s="1167"/>
      <c r="B193" s="1157"/>
      <c r="C193" s="1157"/>
      <c r="D193" s="1154"/>
      <c r="E193" s="1150"/>
      <c r="F193" s="1154"/>
      <c r="G193" s="1157"/>
      <c r="H193" s="881" t="s">
        <v>737</v>
      </c>
      <c r="I193" s="889">
        <v>0</v>
      </c>
      <c r="J193" s="911">
        <v>0</v>
      </c>
      <c r="K193" s="912">
        <v>0</v>
      </c>
      <c r="L193" s="913">
        <v>0</v>
      </c>
      <c r="M193" s="887">
        <f t="shared" si="20"/>
        <v>0</v>
      </c>
      <c r="N193" s="888" t="s">
        <v>720</v>
      </c>
      <c r="O193" s="880"/>
    </row>
    <row r="194" spans="1:15" ht="24">
      <c r="A194" s="1167"/>
      <c r="B194" s="1157"/>
      <c r="C194" s="1157"/>
      <c r="D194" s="1154"/>
      <c r="E194" s="1150"/>
      <c r="F194" s="1154"/>
      <c r="G194" s="1157"/>
      <c r="H194" s="881" t="s">
        <v>724</v>
      </c>
      <c r="I194" s="889">
        <v>0</v>
      </c>
      <c r="J194" s="911">
        <v>0</v>
      </c>
      <c r="K194" s="912">
        <v>0</v>
      </c>
      <c r="L194" s="913">
        <v>0</v>
      </c>
      <c r="M194" s="887">
        <f t="shared" si="20"/>
        <v>0</v>
      </c>
      <c r="N194" s="888" t="s">
        <v>720</v>
      </c>
      <c r="O194" s="880"/>
    </row>
    <row r="195" spans="1:15" ht="60">
      <c r="A195" s="1167"/>
      <c r="B195" s="1157"/>
      <c r="C195" s="1157"/>
      <c r="D195" s="1154"/>
      <c r="E195" s="1150"/>
      <c r="F195" s="1154"/>
      <c r="G195" s="1157"/>
      <c r="H195" s="882" t="s">
        <v>60</v>
      </c>
      <c r="I195" s="883">
        <v>0</v>
      </c>
      <c r="J195" s="911">
        <v>0</v>
      </c>
      <c r="K195" s="912">
        <v>0</v>
      </c>
      <c r="L195" s="913">
        <v>900</v>
      </c>
      <c r="M195" s="887">
        <f t="shared" si="20"/>
        <v>900</v>
      </c>
      <c r="N195" s="888">
        <v>750</v>
      </c>
      <c r="O195" s="880"/>
    </row>
    <row r="196" spans="1:15" ht="36.75" thickBot="1">
      <c r="A196" s="1167"/>
      <c r="B196" s="1157"/>
      <c r="C196" s="1157"/>
      <c r="D196" s="1154"/>
      <c r="E196" s="1150"/>
      <c r="F196" s="1154"/>
      <c r="G196" s="1157"/>
      <c r="H196" s="890" t="s">
        <v>726</v>
      </c>
      <c r="I196" s="891">
        <v>0</v>
      </c>
      <c r="J196" s="914">
        <v>0</v>
      </c>
      <c r="K196" s="915">
        <v>0</v>
      </c>
      <c r="L196" s="916">
        <v>0</v>
      </c>
      <c r="M196" s="895">
        <f t="shared" si="20"/>
        <v>0</v>
      </c>
      <c r="N196" s="896" t="s">
        <v>720</v>
      </c>
      <c r="O196" s="880"/>
    </row>
    <row r="197" spans="1:15" ht="66" customHeight="1" thickBot="1">
      <c r="A197" s="1136"/>
      <c r="B197" s="1158"/>
      <c r="C197" s="1158"/>
      <c r="D197" s="1155"/>
      <c r="E197" s="1151"/>
      <c r="F197" s="1155"/>
      <c r="G197" s="1158"/>
      <c r="H197" s="897" t="s">
        <v>711</v>
      </c>
      <c r="I197" s="898">
        <v>0</v>
      </c>
      <c r="J197" s="899">
        <f>SUM(J193:J196)+J189</f>
        <v>0</v>
      </c>
      <c r="K197" s="899">
        <f>SUM(K193:K196)+K189</f>
        <v>0</v>
      </c>
      <c r="L197" s="898">
        <f>SUM(L193:L196)+L189</f>
        <v>1200</v>
      </c>
      <c r="M197" s="900">
        <f>SUM(M193:M196)+M189</f>
        <v>1200</v>
      </c>
      <c r="N197" s="901" t="s">
        <v>720</v>
      </c>
      <c r="O197" s="880"/>
    </row>
    <row r="198" spans="1:15" ht="13.5" thickBot="1">
      <c r="A198" s="1159"/>
      <c r="B198" s="1160"/>
      <c r="C198" s="1160"/>
      <c r="D198" s="1160"/>
      <c r="E198" s="1160"/>
      <c r="F198" s="1160"/>
      <c r="G198" s="1144" t="s">
        <v>61</v>
      </c>
      <c r="H198" s="1145"/>
      <c r="I198" s="919" t="s">
        <v>720</v>
      </c>
      <c r="J198" s="920">
        <f aca="true" t="shared" si="21" ref="J198:M203">SUM(J9,J18,J27,J36,J45,J54,J63,J72,J81,J90,J99,J108,J117,J126,J135,J144,J153,J162,J171,J180,J189)</f>
        <v>23.3</v>
      </c>
      <c r="K198" s="920">
        <f t="shared" si="21"/>
        <v>2046.5</v>
      </c>
      <c r="L198" s="920">
        <f t="shared" si="21"/>
        <v>901</v>
      </c>
      <c r="M198" s="920">
        <f t="shared" si="21"/>
        <v>2970.8</v>
      </c>
      <c r="N198" s="921" t="s">
        <v>720</v>
      </c>
      <c r="O198" s="880"/>
    </row>
    <row r="199" spans="1:15" ht="13.5" thickBot="1">
      <c r="A199" s="1159"/>
      <c r="B199" s="1160"/>
      <c r="C199" s="1160"/>
      <c r="D199" s="1160"/>
      <c r="E199" s="1160"/>
      <c r="F199" s="1160"/>
      <c r="G199" s="1164" t="s">
        <v>719</v>
      </c>
      <c r="H199" s="1165"/>
      <c r="I199" s="922" t="s">
        <v>720</v>
      </c>
      <c r="J199" s="920">
        <f t="shared" si="21"/>
        <v>0</v>
      </c>
      <c r="K199" s="920">
        <f t="shared" si="21"/>
        <v>0</v>
      </c>
      <c r="L199" s="920">
        <f t="shared" si="21"/>
        <v>0</v>
      </c>
      <c r="M199" s="920">
        <f t="shared" si="21"/>
        <v>0</v>
      </c>
      <c r="N199" s="901" t="s">
        <v>720</v>
      </c>
      <c r="O199" s="880"/>
    </row>
    <row r="200" spans="1:15" ht="13.5" thickBot="1">
      <c r="A200" s="1159"/>
      <c r="B200" s="1160"/>
      <c r="C200" s="1160"/>
      <c r="D200" s="1160"/>
      <c r="E200" s="1160"/>
      <c r="F200" s="1160"/>
      <c r="G200" s="1164" t="s">
        <v>62</v>
      </c>
      <c r="H200" s="1165"/>
      <c r="I200" s="922" t="s">
        <v>720</v>
      </c>
      <c r="J200" s="920">
        <f t="shared" si="21"/>
        <v>23.3</v>
      </c>
      <c r="K200" s="920">
        <f t="shared" si="21"/>
        <v>1007</v>
      </c>
      <c r="L200" s="920">
        <f t="shared" si="21"/>
        <v>451</v>
      </c>
      <c r="M200" s="920">
        <f t="shared" si="21"/>
        <v>1481.3</v>
      </c>
      <c r="N200" s="921" t="s">
        <v>720</v>
      </c>
      <c r="O200" s="880"/>
    </row>
    <row r="201" spans="1:15" ht="13.5" thickBot="1">
      <c r="A201" s="1159"/>
      <c r="B201" s="1160"/>
      <c r="C201" s="1160"/>
      <c r="D201" s="1160"/>
      <c r="E201" s="1160"/>
      <c r="F201" s="1160"/>
      <c r="G201" s="1164" t="s">
        <v>63</v>
      </c>
      <c r="H201" s="1165"/>
      <c r="I201" s="922" t="s">
        <v>720</v>
      </c>
      <c r="J201" s="920">
        <f t="shared" si="21"/>
        <v>0</v>
      </c>
      <c r="K201" s="920">
        <f t="shared" si="21"/>
        <v>1039.5</v>
      </c>
      <c r="L201" s="920">
        <f t="shared" si="21"/>
        <v>450</v>
      </c>
      <c r="M201" s="920">
        <f t="shared" si="21"/>
        <v>1489.5</v>
      </c>
      <c r="N201" s="901" t="s">
        <v>720</v>
      </c>
      <c r="O201" s="880"/>
    </row>
    <row r="202" spans="1:15" ht="13.5" thickBot="1">
      <c r="A202" s="1161"/>
      <c r="B202" s="1160"/>
      <c r="C202" s="1160"/>
      <c r="D202" s="1160"/>
      <c r="E202" s="1160"/>
      <c r="F202" s="1160"/>
      <c r="G202" s="1142" t="s">
        <v>64</v>
      </c>
      <c r="H202" s="1143"/>
      <c r="I202" s="923" t="s">
        <v>720</v>
      </c>
      <c r="J202" s="920">
        <f t="shared" si="21"/>
        <v>235</v>
      </c>
      <c r="K202" s="920">
        <f t="shared" si="21"/>
        <v>1000</v>
      </c>
      <c r="L202" s="920">
        <f t="shared" si="21"/>
        <v>0</v>
      </c>
      <c r="M202" s="920">
        <f t="shared" si="21"/>
        <v>1235</v>
      </c>
      <c r="N202" s="921" t="s">
        <v>720</v>
      </c>
      <c r="O202" s="880"/>
    </row>
    <row r="203" spans="1:15" ht="13.5" thickBot="1">
      <c r="A203" s="1161"/>
      <c r="B203" s="1160"/>
      <c r="C203" s="1160"/>
      <c r="D203" s="1160"/>
      <c r="E203" s="1160"/>
      <c r="F203" s="1160"/>
      <c r="G203" s="1144" t="s">
        <v>65</v>
      </c>
      <c r="H203" s="1145"/>
      <c r="I203" s="919" t="s">
        <v>720</v>
      </c>
      <c r="J203" s="920">
        <f t="shared" si="21"/>
        <v>0</v>
      </c>
      <c r="K203" s="920">
        <f t="shared" si="21"/>
        <v>0</v>
      </c>
      <c r="L203" s="920">
        <f t="shared" si="21"/>
        <v>0</v>
      </c>
      <c r="M203" s="920">
        <f t="shared" si="21"/>
        <v>0</v>
      </c>
      <c r="N203" s="901" t="s">
        <v>720</v>
      </c>
      <c r="O203" s="880"/>
    </row>
    <row r="204" spans="1:15" ht="13.5" thickBot="1">
      <c r="A204" s="1161"/>
      <c r="B204" s="1160"/>
      <c r="C204" s="1160"/>
      <c r="D204" s="1160"/>
      <c r="E204" s="1160"/>
      <c r="F204" s="1160"/>
      <c r="G204" s="1142" t="s">
        <v>66</v>
      </c>
      <c r="H204" s="1143"/>
      <c r="I204" s="923" t="s">
        <v>720</v>
      </c>
      <c r="J204" s="920">
        <f>SUM(J15,J24,J33,J42,J51,J60,J69,J78,J87,J96,J105,J114,J123,J132,J141,J150,J159,J168,J177,J186,J195)</f>
        <v>0</v>
      </c>
      <c r="K204" s="920">
        <f>SUM(K15,K24,K33,K42,K51,K60,K69,K78,K87,K96,K105,K114,K123,K132,K141,K150,K159,K168,K177,K186,K195)</f>
        <v>1200</v>
      </c>
      <c r="L204" s="920">
        <f>SUM(L15,L24,L33,L42,L51,L60,L69,L78,L87,L96,L105,L114,L123,L132,L141,L150,L159,L168,L177,L186,L195)</f>
        <v>900</v>
      </c>
      <c r="M204" s="920">
        <f>SUM(M15,M24,M33,M42,M51,M60,M69,M78,M87,M96,M105,M114,M123,M132,M141,M150,M159,M168,M177,M186,M195)</f>
        <v>2100</v>
      </c>
      <c r="N204" s="879" t="s">
        <v>720</v>
      </c>
      <c r="O204" s="880"/>
    </row>
    <row r="205" spans="1:15" ht="13.5" thickBot="1">
      <c r="A205" s="1161"/>
      <c r="B205" s="1160"/>
      <c r="C205" s="1160"/>
      <c r="D205" s="1160"/>
      <c r="E205" s="1160"/>
      <c r="F205" s="1160"/>
      <c r="G205" s="1144" t="s">
        <v>67</v>
      </c>
      <c r="H205" s="1145"/>
      <c r="I205" s="919" t="s">
        <v>720</v>
      </c>
      <c r="J205" s="920">
        <f aca="true" t="shared" si="22" ref="J205:M206">SUM(J16,J25,J34,J43,J52,J61,J70,J79,J88,J97,J106,J115,J124,J133,J142,J151,J160,J169,J178,J187,J196)</f>
        <v>66</v>
      </c>
      <c r="K205" s="920">
        <f t="shared" si="22"/>
        <v>248</v>
      </c>
      <c r="L205" s="920">
        <f t="shared" si="22"/>
        <v>400</v>
      </c>
      <c r="M205" s="920">
        <f t="shared" si="22"/>
        <v>714</v>
      </c>
      <c r="N205" s="888" t="s">
        <v>720</v>
      </c>
      <c r="O205" s="880"/>
    </row>
    <row r="206" spans="1:15" ht="13.5" thickBot="1">
      <c r="A206" s="1162"/>
      <c r="B206" s="1163"/>
      <c r="C206" s="1163"/>
      <c r="D206" s="1163"/>
      <c r="E206" s="1163"/>
      <c r="F206" s="1163"/>
      <c r="G206" s="1146" t="s">
        <v>68</v>
      </c>
      <c r="H206" s="1147"/>
      <c r="I206" s="924" t="s">
        <v>720</v>
      </c>
      <c r="J206" s="920">
        <f t="shared" si="22"/>
        <v>324.3</v>
      </c>
      <c r="K206" s="920">
        <f t="shared" si="22"/>
        <v>4494.5</v>
      </c>
      <c r="L206" s="920">
        <f t="shared" si="22"/>
        <v>2201</v>
      </c>
      <c r="M206" s="920">
        <f t="shared" si="22"/>
        <v>7019.8</v>
      </c>
      <c r="N206" s="925" t="s">
        <v>720</v>
      </c>
      <c r="O206" s="926"/>
    </row>
    <row r="207" spans="1:15" ht="12.75">
      <c r="A207" s="918"/>
      <c r="B207" s="918" t="s">
        <v>418</v>
      </c>
      <c r="C207" s="918"/>
      <c r="D207" s="918"/>
      <c r="E207" s="918"/>
      <c r="F207" s="918"/>
      <c r="G207" s="927"/>
      <c r="H207" s="927"/>
      <c r="I207" s="928"/>
      <c r="J207" s="929"/>
      <c r="K207" s="929"/>
      <c r="L207" s="929"/>
      <c r="M207" s="929"/>
      <c r="N207" s="930"/>
      <c r="O207" s="926"/>
    </row>
    <row r="208" spans="1:15" ht="12.75">
      <c r="A208" s="918"/>
      <c r="B208" s="918"/>
      <c r="C208" s="918"/>
      <c r="D208" s="918"/>
      <c r="E208" s="918"/>
      <c r="F208" s="918"/>
      <c r="G208" s="927"/>
      <c r="H208" s="927"/>
      <c r="I208" s="928"/>
      <c r="J208" s="929"/>
      <c r="K208" s="931" t="s">
        <v>410</v>
      </c>
      <c r="L208" s="929"/>
      <c r="M208" s="929"/>
      <c r="N208" s="930"/>
      <c r="O208" s="926"/>
    </row>
    <row r="209" spans="1:15" ht="12.75">
      <c r="A209" s="932"/>
      <c r="B209" s="933"/>
      <c r="C209" s="933"/>
      <c r="D209" s="933"/>
      <c r="E209" s="933"/>
      <c r="F209" s="933"/>
      <c r="G209" s="933"/>
      <c r="H209" s="933"/>
      <c r="I209" s="933"/>
      <c r="J209" s="933"/>
      <c r="K209" s="931"/>
      <c r="L209" s="933"/>
      <c r="M209" s="933"/>
      <c r="N209" s="932"/>
      <c r="O209" s="933"/>
    </row>
    <row r="210" spans="1:15" ht="12.75">
      <c r="A210" s="932"/>
      <c r="B210" s="933"/>
      <c r="C210" s="933"/>
      <c r="D210" s="933"/>
      <c r="E210" s="933"/>
      <c r="F210" s="933"/>
      <c r="G210" s="933"/>
      <c r="H210" s="933"/>
      <c r="I210" s="933"/>
      <c r="J210" s="933"/>
      <c r="K210" s="931" t="s">
        <v>71</v>
      </c>
      <c r="L210" s="933"/>
      <c r="M210" s="933"/>
      <c r="N210" s="932"/>
      <c r="O210" s="933"/>
    </row>
    <row r="211" spans="1:15" ht="12.75">
      <c r="A211" s="934"/>
      <c r="B211" s="935"/>
      <c r="C211" s="935"/>
      <c r="D211" s="935"/>
      <c r="E211" s="935"/>
      <c r="F211" s="935"/>
      <c r="G211" s="935"/>
      <c r="H211" s="935"/>
      <c r="I211" s="935"/>
      <c r="J211" s="935"/>
      <c r="K211" s="936"/>
      <c r="L211" s="935"/>
      <c r="M211" s="935"/>
      <c r="N211" s="934" t="s">
        <v>69</v>
      </c>
      <c r="O211" s="935"/>
    </row>
    <row r="212" spans="1:15" ht="12.75">
      <c r="A212" s="932"/>
      <c r="B212" s="933"/>
      <c r="C212" s="933"/>
      <c r="D212" s="933"/>
      <c r="E212" s="933"/>
      <c r="F212" s="933"/>
      <c r="G212" s="933"/>
      <c r="H212" s="933"/>
      <c r="I212" s="933"/>
      <c r="J212" s="933"/>
      <c r="K212" s="937"/>
      <c r="L212" s="933"/>
      <c r="M212" s="933"/>
      <c r="N212" s="932"/>
      <c r="O212" s="933"/>
    </row>
  </sheetData>
  <mergeCells count="173">
    <mergeCell ref="B4:M4"/>
    <mergeCell ref="B5:M5"/>
    <mergeCell ref="A6:A8"/>
    <mergeCell ref="B6:B8"/>
    <mergeCell ref="C6:C8"/>
    <mergeCell ref="D6:D8"/>
    <mergeCell ref="E6:E8"/>
    <mergeCell ref="F6:F8"/>
    <mergeCell ref="G6:G8"/>
    <mergeCell ref="H6:H8"/>
    <mergeCell ref="I6:M6"/>
    <mergeCell ref="N6:N8"/>
    <mergeCell ref="I7:J7"/>
    <mergeCell ref="K7:K8"/>
    <mergeCell ref="L7:L8"/>
    <mergeCell ref="M7:M8"/>
    <mergeCell ref="A9:A17"/>
    <mergeCell ref="B9:B17"/>
    <mergeCell ref="C9:C17"/>
    <mergeCell ref="D9:D17"/>
    <mergeCell ref="E9:E17"/>
    <mergeCell ref="F9:F17"/>
    <mergeCell ref="G9:G17"/>
    <mergeCell ref="A18:A26"/>
    <mergeCell ref="B18:B26"/>
    <mergeCell ref="C18:C26"/>
    <mergeCell ref="D18:D26"/>
    <mergeCell ref="E18:E26"/>
    <mergeCell ref="F18:F26"/>
    <mergeCell ref="G18:G26"/>
    <mergeCell ref="A27:A35"/>
    <mergeCell ref="B27:B35"/>
    <mergeCell ref="C27:C35"/>
    <mergeCell ref="D27:D35"/>
    <mergeCell ref="E27:E35"/>
    <mergeCell ref="F27:F35"/>
    <mergeCell ref="G27:G35"/>
    <mergeCell ref="A36:A44"/>
    <mergeCell ref="B36:B44"/>
    <mergeCell ref="C36:C44"/>
    <mergeCell ref="D36:D44"/>
    <mergeCell ref="E36:E44"/>
    <mergeCell ref="F36:F44"/>
    <mergeCell ref="G36:G44"/>
    <mergeCell ref="A45:A53"/>
    <mergeCell ref="B45:B53"/>
    <mergeCell ref="C45:C53"/>
    <mergeCell ref="D45:D53"/>
    <mergeCell ref="E45:E53"/>
    <mergeCell ref="F45:F53"/>
    <mergeCell ref="G45:G53"/>
    <mergeCell ref="A54:A62"/>
    <mergeCell ref="B54:B62"/>
    <mergeCell ref="C54:C62"/>
    <mergeCell ref="D54:D62"/>
    <mergeCell ref="E54:E62"/>
    <mergeCell ref="F54:F62"/>
    <mergeCell ref="G54:G62"/>
    <mergeCell ref="A63:A71"/>
    <mergeCell ref="B63:B71"/>
    <mergeCell ref="C63:C71"/>
    <mergeCell ref="D63:D71"/>
    <mergeCell ref="E63:E71"/>
    <mergeCell ref="F63:F71"/>
    <mergeCell ref="G63:G71"/>
    <mergeCell ref="A72:A80"/>
    <mergeCell ref="B72:B80"/>
    <mergeCell ref="C72:C80"/>
    <mergeCell ref="D72:D80"/>
    <mergeCell ref="E72:E80"/>
    <mergeCell ref="F72:F80"/>
    <mergeCell ref="G72:G80"/>
    <mergeCell ref="A81:A89"/>
    <mergeCell ref="B81:B89"/>
    <mergeCell ref="C81:C89"/>
    <mergeCell ref="D81:D89"/>
    <mergeCell ref="E81:E89"/>
    <mergeCell ref="F81:F89"/>
    <mergeCell ref="G81:G89"/>
    <mergeCell ref="A90:A98"/>
    <mergeCell ref="B90:B98"/>
    <mergeCell ref="C90:C98"/>
    <mergeCell ref="D90:D98"/>
    <mergeCell ref="E90:E98"/>
    <mergeCell ref="F90:F98"/>
    <mergeCell ref="G90:G98"/>
    <mergeCell ref="A99:A107"/>
    <mergeCell ref="B99:B107"/>
    <mergeCell ref="C99:C107"/>
    <mergeCell ref="D99:D107"/>
    <mergeCell ref="E99:E107"/>
    <mergeCell ref="F99:F107"/>
    <mergeCell ref="G99:G107"/>
    <mergeCell ref="A108:A116"/>
    <mergeCell ref="B108:B116"/>
    <mergeCell ref="C108:C116"/>
    <mergeCell ref="D108:D116"/>
    <mergeCell ref="E108:E116"/>
    <mergeCell ref="F108:F116"/>
    <mergeCell ref="G108:G116"/>
    <mergeCell ref="A117:A125"/>
    <mergeCell ref="B117:B125"/>
    <mergeCell ref="C117:C125"/>
    <mergeCell ref="D117:D125"/>
    <mergeCell ref="E117:E125"/>
    <mergeCell ref="F117:F125"/>
    <mergeCell ref="G117:G125"/>
    <mergeCell ref="A126:A134"/>
    <mergeCell ref="B126:B134"/>
    <mergeCell ref="C126:C134"/>
    <mergeCell ref="D126:D134"/>
    <mergeCell ref="E126:E134"/>
    <mergeCell ref="F126:F134"/>
    <mergeCell ref="G126:G134"/>
    <mergeCell ref="A135:A143"/>
    <mergeCell ref="B135:B143"/>
    <mergeCell ref="C135:C143"/>
    <mergeCell ref="D135:D143"/>
    <mergeCell ref="E135:E143"/>
    <mergeCell ref="F135:F143"/>
    <mergeCell ref="G135:G143"/>
    <mergeCell ref="A144:A152"/>
    <mergeCell ref="B144:B152"/>
    <mergeCell ref="C144:C152"/>
    <mergeCell ref="D144:D152"/>
    <mergeCell ref="E144:E152"/>
    <mergeCell ref="F144:F152"/>
    <mergeCell ref="G144:G152"/>
    <mergeCell ref="A153:A161"/>
    <mergeCell ref="B153:B161"/>
    <mergeCell ref="C153:C161"/>
    <mergeCell ref="D153:D161"/>
    <mergeCell ref="E153:E161"/>
    <mergeCell ref="F153:F161"/>
    <mergeCell ref="G153:G161"/>
    <mergeCell ref="A162:A170"/>
    <mergeCell ref="B162:B170"/>
    <mergeCell ref="C162:C170"/>
    <mergeCell ref="D162:D170"/>
    <mergeCell ref="E162:E170"/>
    <mergeCell ref="F162:F170"/>
    <mergeCell ref="G162:G170"/>
    <mergeCell ref="A171:A179"/>
    <mergeCell ref="B171:B179"/>
    <mergeCell ref="C171:C179"/>
    <mergeCell ref="D171:D179"/>
    <mergeCell ref="E171:E179"/>
    <mergeCell ref="F171:F179"/>
    <mergeCell ref="G171:G179"/>
    <mergeCell ref="A180:A188"/>
    <mergeCell ref="B180:B188"/>
    <mergeCell ref="C180:C188"/>
    <mergeCell ref="D180:D188"/>
    <mergeCell ref="E180:E188"/>
    <mergeCell ref="F180:F188"/>
    <mergeCell ref="G180:G188"/>
    <mergeCell ref="G201:H201"/>
    <mergeCell ref="G202:H202"/>
    <mergeCell ref="G203:H203"/>
    <mergeCell ref="A189:A197"/>
    <mergeCell ref="B189:B197"/>
    <mergeCell ref="C189:C197"/>
    <mergeCell ref="D189:D197"/>
    <mergeCell ref="G204:H204"/>
    <mergeCell ref="G205:H205"/>
    <mergeCell ref="G206:H206"/>
    <mergeCell ref="E189:E197"/>
    <mergeCell ref="F189:F197"/>
    <mergeCell ref="G189:G197"/>
    <mergeCell ref="A198:F206"/>
    <mergeCell ref="G198:H198"/>
    <mergeCell ref="G199:H199"/>
    <mergeCell ref="G200:H200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3"/>
  <sheetViews>
    <sheetView tabSelected="1" view="pageBreakPreview" zoomScaleSheetLayoutView="100" workbookViewId="0" topLeftCell="A86">
      <selection activeCell="P95" sqref="B89:P95"/>
    </sheetView>
  </sheetViews>
  <sheetFormatPr defaultColWidth="9.00390625" defaultRowHeight="12.75"/>
  <cols>
    <col min="1" max="1" width="3.625" style="974" customWidth="1"/>
    <col min="2" max="2" width="19.375" style="974" customWidth="1"/>
    <col min="3" max="3" width="8.125" style="974" customWidth="1"/>
    <col min="4" max="4" width="14.00390625" style="974" customWidth="1"/>
    <col min="5" max="5" width="10.75390625" style="974" customWidth="1"/>
    <col min="6" max="6" width="10.375" style="974" customWidth="1"/>
    <col min="7" max="7" width="12.625" style="974" customWidth="1"/>
    <col min="8" max="8" width="7.875" style="974" customWidth="1"/>
    <col min="9" max="9" width="6.625" style="974" customWidth="1"/>
    <col min="10" max="10" width="6.25390625" style="974" customWidth="1"/>
    <col min="11" max="12" width="6.375" style="974" customWidth="1"/>
    <col min="13" max="13" width="6.00390625" style="974" customWidth="1"/>
    <col min="14" max="14" width="7.75390625" style="974" customWidth="1"/>
    <col min="15" max="15" width="9.75390625" style="974" customWidth="1"/>
    <col min="16" max="16384" width="9.125" style="974" customWidth="1"/>
  </cols>
  <sheetData>
    <row r="1" spans="1:15" ht="12.75">
      <c r="A1" s="972"/>
      <c r="B1" s="972"/>
      <c r="C1" s="972"/>
      <c r="D1" s="972"/>
      <c r="E1" s="972"/>
      <c r="F1" s="972"/>
      <c r="G1" s="972"/>
      <c r="H1" s="1067"/>
      <c r="I1" s="1067"/>
      <c r="J1" s="1068" t="s">
        <v>23</v>
      </c>
      <c r="K1" s="1067"/>
      <c r="L1" s="972"/>
      <c r="M1" s="972"/>
      <c r="N1" s="972"/>
      <c r="O1" s="972"/>
    </row>
    <row r="2" spans="1:15" ht="12.75">
      <c r="A2" s="972"/>
      <c r="B2" s="972"/>
      <c r="C2" s="972"/>
      <c r="D2" s="972"/>
      <c r="E2" s="972"/>
      <c r="F2" s="972"/>
      <c r="G2" s="972"/>
      <c r="H2" s="1067"/>
      <c r="I2" s="1067"/>
      <c r="J2" s="1068" t="s">
        <v>412</v>
      </c>
      <c r="K2" s="1067"/>
      <c r="L2" s="972"/>
      <c r="M2" s="972"/>
      <c r="N2" s="972"/>
      <c r="O2" s="972"/>
    </row>
    <row r="3" spans="1:15" ht="12.75">
      <c r="A3" s="972"/>
      <c r="B3" s="972"/>
      <c r="C3" s="972"/>
      <c r="D3" s="972"/>
      <c r="E3" s="972"/>
      <c r="F3" s="972"/>
      <c r="G3" s="972"/>
      <c r="H3" s="1096" t="s">
        <v>24</v>
      </c>
      <c r="I3" s="1097"/>
      <c r="J3" s="1097"/>
      <c r="K3" s="1097"/>
      <c r="L3" s="1098"/>
      <c r="M3" s="972"/>
      <c r="N3" s="972"/>
      <c r="O3" s="972"/>
    </row>
    <row r="4" spans="1:15" ht="16.5" thickBot="1">
      <c r="A4" s="972"/>
      <c r="B4" s="1103" t="s">
        <v>116</v>
      </c>
      <c r="C4" s="1103"/>
      <c r="D4" s="1103"/>
      <c r="E4" s="1103"/>
      <c r="F4" s="1103"/>
      <c r="G4" s="1104"/>
      <c r="H4" s="1104"/>
      <c r="I4" s="1104"/>
      <c r="J4" s="1104"/>
      <c r="K4" s="1104"/>
      <c r="L4" s="1104"/>
      <c r="M4" s="1104"/>
      <c r="N4" s="972"/>
      <c r="O4" s="972"/>
    </row>
    <row r="5" spans="1:15" s="973" customFormat="1" ht="28.5" customHeight="1" thickBot="1">
      <c r="A5" s="1089" t="s">
        <v>430</v>
      </c>
      <c r="B5" s="1101" t="s">
        <v>700</v>
      </c>
      <c r="C5" s="1101" t="s">
        <v>72</v>
      </c>
      <c r="D5" s="1101" t="s">
        <v>702</v>
      </c>
      <c r="E5" s="1101" t="s">
        <v>73</v>
      </c>
      <c r="F5" s="1101" t="s">
        <v>704</v>
      </c>
      <c r="G5" s="1101" t="s">
        <v>705</v>
      </c>
      <c r="H5" s="1085" t="s">
        <v>79</v>
      </c>
      <c r="I5" s="1085"/>
      <c r="J5" s="1085"/>
      <c r="K5" s="1085"/>
      <c r="L5" s="1085"/>
      <c r="M5" s="1085"/>
      <c r="N5" s="1085"/>
      <c r="O5" s="1086"/>
    </row>
    <row r="6" spans="1:15" s="973" customFormat="1" ht="34.5" customHeight="1" thickBot="1">
      <c r="A6" s="1081"/>
      <c r="B6" s="1102"/>
      <c r="C6" s="1102"/>
      <c r="D6" s="1102"/>
      <c r="E6" s="1102"/>
      <c r="F6" s="1102"/>
      <c r="G6" s="1102"/>
      <c r="H6" s="978">
        <v>2007</v>
      </c>
      <c r="I6" s="992">
        <v>2008</v>
      </c>
      <c r="J6" s="992">
        <v>2009</v>
      </c>
      <c r="K6" s="992">
        <v>2010</v>
      </c>
      <c r="L6" s="992">
        <v>2011</v>
      </c>
      <c r="M6" s="992">
        <v>2012</v>
      </c>
      <c r="N6" s="993">
        <v>2013</v>
      </c>
      <c r="O6" s="1016" t="s">
        <v>711</v>
      </c>
    </row>
    <row r="7" spans="1:15" s="973" customFormat="1" ht="134.25" customHeight="1" thickBot="1">
      <c r="A7" s="984">
        <v>1</v>
      </c>
      <c r="B7" s="979" t="s">
        <v>608</v>
      </c>
      <c r="C7" s="979" t="s">
        <v>715</v>
      </c>
      <c r="D7" s="979" t="s">
        <v>120</v>
      </c>
      <c r="E7" s="979" t="s">
        <v>76</v>
      </c>
      <c r="F7" s="979" t="s">
        <v>18</v>
      </c>
      <c r="G7" s="979" t="s">
        <v>154</v>
      </c>
      <c r="H7" s="978">
        <v>3273</v>
      </c>
      <c r="I7" s="992">
        <v>2200</v>
      </c>
      <c r="J7" s="992">
        <v>6300</v>
      </c>
      <c r="K7" s="992">
        <v>3200</v>
      </c>
      <c r="L7" s="992">
        <v>3250</v>
      </c>
      <c r="M7" s="992">
        <v>2977</v>
      </c>
      <c r="N7" s="993">
        <v>2550</v>
      </c>
      <c r="O7" s="1017">
        <f>SUM(H7:N7)</f>
        <v>23750</v>
      </c>
    </row>
    <row r="8" spans="1:15" s="973" customFormat="1" ht="141" customHeight="1" thickBot="1">
      <c r="A8" s="984">
        <v>2</v>
      </c>
      <c r="B8" s="979" t="s">
        <v>607</v>
      </c>
      <c r="C8" s="979" t="s">
        <v>715</v>
      </c>
      <c r="D8" s="979" t="s">
        <v>82</v>
      </c>
      <c r="E8" s="979" t="s">
        <v>76</v>
      </c>
      <c r="F8" s="979" t="s">
        <v>18</v>
      </c>
      <c r="G8" s="979" t="s">
        <v>154</v>
      </c>
      <c r="H8" s="984">
        <v>0</v>
      </c>
      <c r="I8" s="1018">
        <v>1333.8</v>
      </c>
      <c r="J8" s="992">
        <v>9300</v>
      </c>
      <c r="K8" s="992">
        <v>5670</v>
      </c>
      <c r="L8" s="992">
        <v>7300</v>
      </c>
      <c r="M8" s="992">
        <v>9200</v>
      </c>
      <c r="N8" s="993">
        <v>10666.3</v>
      </c>
      <c r="O8" s="1017">
        <f>SUM(H8:N8)</f>
        <v>43470.100000000006</v>
      </c>
    </row>
    <row r="9" spans="1:15" s="973" customFormat="1" ht="40.5" customHeight="1" thickBot="1">
      <c r="A9" s="1099">
        <v>3</v>
      </c>
      <c r="B9" s="1089" t="s">
        <v>156</v>
      </c>
      <c r="C9" s="1089" t="s">
        <v>715</v>
      </c>
      <c r="D9" s="1089" t="s">
        <v>82</v>
      </c>
      <c r="E9" s="1089" t="s">
        <v>76</v>
      </c>
      <c r="F9" s="1089" t="s">
        <v>157</v>
      </c>
      <c r="G9" s="979" t="s">
        <v>148</v>
      </c>
      <c r="H9" s="1018">
        <v>914</v>
      </c>
      <c r="I9" s="992">
        <v>0</v>
      </c>
      <c r="J9" s="992">
        <v>0</v>
      </c>
      <c r="K9" s="992">
        <v>0</v>
      </c>
      <c r="L9" s="992">
        <v>0</v>
      </c>
      <c r="M9" s="992">
        <v>0</v>
      </c>
      <c r="N9" s="993">
        <v>0</v>
      </c>
      <c r="O9" s="1087">
        <v>3658</v>
      </c>
    </row>
    <row r="10" spans="1:15" s="973" customFormat="1" ht="104.25" customHeight="1" thickBot="1">
      <c r="A10" s="1100"/>
      <c r="B10" s="1081"/>
      <c r="C10" s="1081"/>
      <c r="D10" s="1081"/>
      <c r="E10" s="1081"/>
      <c r="F10" s="1081"/>
      <c r="G10" s="979" t="s">
        <v>161</v>
      </c>
      <c r="H10" s="1018">
        <v>2744</v>
      </c>
      <c r="I10" s="992">
        <v>0</v>
      </c>
      <c r="J10" s="992">
        <v>0</v>
      </c>
      <c r="K10" s="992">
        <v>0</v>
      </c>
      <c r="L10" s="992">
        <v>0</v>
      </c>
      <c r="M10" s="992">
        <v>0</v>
      </c>
      <c r="N10" s="993">
        <v>0</v>
      </c>
      <c r="O10" s="1084"/>
    </row>
    <row r="11" spans="1:15" s="973" customFormat="1" ht="45" customHeight="1" thickBot="1">
      <c r="A11" s="1099">
        <v>4</v>
      </c>
      <c r="B11" s="1089" t="s">
        <v>729</v>
      </c>
      <c r="C11" s="1089" t="s">
        <v>715</v>
      </c>
      <c r="D11" s="1089" t="s">
        <v>82</v>
      </c>
      <c r="E11" s="1089" t="s">
        <v>76</v>
      </c>
      <c r="F11" s="1089" t="s">
        <v>157</v>
      </c>
      <c r="G11" s="979" t="s">
        <v>160</v>
      </c>
      <c r="H11" s="1018">
        <v>45</v>
      </c>
      <c r="I11" s="992">
        <v>0</v>
      </c>
      <c r="J11" s="992">
        <v>0</v>
      </c>
      <c r="K11" s="992">
        <v>0</v>
      </c>
      <c r="L11" s="992">
        <v>0</v>
      </c>
      <c r="M11" s="992">
        <v>0</v>
      </c>
      <c r="N11" s="993">
        <v>0</v>
      </c>
      <c r="O11" s="1087">
        <v>181</v>
      </c>
    </row>
    <row r="12" spans="1:15" s="973" customFormat="1" ht="108.75" customHeight="1" thickBot="1">
      <c r="A12" s="1100"/>
      <c r="B12" s="1090"/>
      <c r="C12" s="1090"/>
      <c r="D12" s="1090"/>
      <c r="E12" s="1090"/>
      <c r="F12" s="1090"/>
      <c r="G12" s="979" t="s">
        <v>161</v>
      </c>
      <c r="H12" s="1018">
        <v>136</v>
      </c>
      <c r="I12" s="992">
        <v>0</v>
      </c>
      <c r="J12" s="992">
        <v>0</v>
      </c>
      <c r="K12" s="992">
        <v>0</v>
      </c>
      <c r="L12" s="992">
        <v>0</v>
      </c>
      <c r="M12" s="992">
        <v>0</v>
      </c>
      <c r="N12" s="993">
        <v>0</v>
      </c>
      <c r="O12" s="1088"/>
    </row>
    <row r="13" spans="1:15" s="973" customFormat="1" ht="66.75" customHeight="1" thickBot="1">
      <c r="A13" s="1099">
        <v>5</v>
      </c>
      <c r="B13" s="1089" t="s">
        <v>158</v>
      </c>
      <c r="C13" s="1089" t="s">
        <v>715</v>
      </c>
      <c r="D13" s="1089" t="s">
        <v>82</v>
      </c>
      <c r="E13" s="1089" t="s">
        <v>76</v>
      </c>
      <c r="F13" s="1089" t="s">
        <v>157</v>
      </c>
      <c r="G13" s="979" t="s">
        <v>160</v>
      </c>
      <c r="H13" s="1018">
        <v>59</v>
      </c>
      <c r="I13" s="992">
        <v>0</v>
      </c>
      <c r="J13" s="992">
        <v>0</v>
      </c>
      <c r="K13" s="992">
        <v>0</v>
      </c>
      <c r="L13" s="992">
        <v>0</v>
      </c>
      <c r="M13" s="992">
        <v>0</v>
      </c>
      <c r="N13" s="993">
        <v>0</v>
      </c>
      <c r="O13" s="1087">
        <v>236</v>
      </c>
    </row>
    <row r="14" spans="1:15" s="973" customFormat="1" ht="81.75" customHeight="1" thickBot="1">
      <c r="A14" s="1100"/>
      <c r="B14" s="1090"/>
      <c r="C14" s="1090"/>
      <c r="D14" s="1090"/>
      <c r="E14" s="1090"/>
      <c r="F14" s="1090"/>
      <c r="G14" s="979" t="s">
        <v>161</v>
      </c>
      <c r="H14" s="1018">
        <v>177</v>
      </c>
      <c r="I14" s="992">
        <v>0</v>
      </c>
      <c r="J14" s="992">
        <v>0</v>
      </c>
      <c r="K14" s="992">
        <v>0</v>
      </c>
      <c r="L14" s="992">
        <v>0</v>
      </c>
      <c r="M14" s="992">
        <v>0</v>
      </c>
      <c r="N14" s="993">
        <v>0</v>
      </c>
      <c r="O14" s="1088"/>
    </row>
    <row r="15" spans="1:15" s="973" customFormat="1" ht="48.75" customHeight="1" thickBot="1">
      <c r="A15" s="1099">
        <v>6</v>
      </c>
      <c r="B15" s="1089" t="s">
        <v>159</v>
      </c>
      <c r="C15" s="1089" t="s">
        <v>715</v>
      </c>
      <c r="D15" s="1089" t="s">
        <v>82</v>
      </c>
      <c r="E15" s="1089" t="s">
        <v>76</v>
      </c>
      <c r="F15" s="1089" t="s">
        <v>157</v>
      </c>
      <c r="G15" s="979" t="s">
        <v>160</v>
      </c>
      <c r="H15" s="1018">
        <v>288</v>
      </c>
      <c r="I15" s="992">
        <v>0</v>
      </c>
      <c r="J15" s="992">
        <v>0</v>
      </c>
      <c r="K15" s="992">
        <v>0</v>
      </c>
      <c r="L15" s="992">
        <v>0</v>
      </c>
      <c r="M15" s="992">
        <v>0</v>
      </c>
      <c r="N15" s="993">
        <v>0</v>
      </c>
      <c r="O15" s="1087">
        <v>913</v>
      </c>
    </row>
    <row r="16" spans="1:15" s="973" customFormat="1" ht="90" customHeight="1" thickBot="1">
      <c r="A16" s="1100"/>
      <c r="B16" s="1090"/>
      <c r="C16" s="1090"/>
      <c r="D16" s="1090"/>
      <c r="E16" s="1090"/>
      <c r="F16" s="1090"/>
      <c r="G16" s="979" t="s">
        <v>161</v>
      </c>
      <c r="H16" s="1018">
        <v>685</v>
      </c>
      <c r="I16" s="992">
        <v>0</v>
      </c>
      <c r="J16" s="992">
        <v>0</v>
      </c>
      <c r="K16" s="992">
        <v>0</v>
      </c>
      <c r="L16" s="992">
        <v>0</v>
      </c>
      <c r="M16" s="992">
        <v>0</v>
      </c>
      <c r="N16" s="993">
        <v>0</v>
      </c>
      <c r="O16" s="1088"/>
    </row>
    <row r="17" spans="1:15" s="973" customFormat="1" ht="141" customHeight="1" thickBot="1">
      <c r="A17" s="984">
        <v>7</v>
      </c>
      <c r="B17" s="979" t="s">
        <v>147</v>
      </c>
      <c r="C17" s="979" t="s">
        <v>95</v>
      </c>
      <c r="D17" s="979" t="s">
        <v>82</v>
      </c>
      <c r="E17" s="979" t="s">
        <v>76</v>
      </c>
      <c r="F17" s="979" t="s">
        <v>18</v>
      </c>
      <c r="G17" s="979" t="s">
        <v>154</v>
      </c>
      <c r="H17" s="1018">
        <v>200</v>
      </c>
      <c r="I17" s="992">
        <v>0</v>
      </c>
      <c r="J17" s="992">
        <v>3600</v>
      </c>
      <c r="K17" s="992">
        <v>0</v>
      </c>
      <c r="L17" s="992">
        <v>0</v>
      </c>
      <c r="M17" s="992">
        <v>0</v>
      </c>
      <c r="N17" s="993">
        <v>0</v>
      </c>
      <c r="O17" s="1017">
        <v>3800</v>
      </c>
    </row>
    <row r="18" spans="1:15" s="973" customFormat="1" ht="141" customHeight="1" thickBot="1">
      <c r="A18" s="984">
        <v>8</v>
      </c>
      <c r="B18" s="979" t="s">
        <v>155</v>
      </c>
      <c r="C18" s="979" t="s">
        <v>95</v>
      </c>
      <c r="D18" s="979" t="s">
        <v>82</v>
      </c>
      <c r="E18" s="979" t="s">
        <v>76</v>
      </c>
      <c r="F18" s="979" t="s">
        <v>18</v>
      </c>
      <c r="G18" s="979" t="s">
        <v>154</v>
      </c>
      <c r="H18" s="1018">
        <v>200</v>
      </c>
      <c r="I18" s="992">
        <v>0</v>
      </c>
      <c r="J18" s="992">
        <v>3000</v>
      </c>
      <c r="K18" s="1080">
        <v>4607.6</v>
      </c>
      <c r="L18" s="992">
        <v>0</v>
      </c>
      <c r="M18" s="992">
        <v>0</v>
      </c>
      <c r="N18" s="993">
        <v>0</v>
      </c>
      <c r="O18" s="1016">
        <f>SUM(H18:N18)</f>
        <v>7807.6</v>
      </c>
    </row>
    <row r="19" spans="1:15" s="973" customFormat="1" ht="141" customHeight="1" thickBot="1">
      <c r="A19" s="984">
        <v>9</v>
      </c>
      <c r="B19" s="979" t="s">
        <v>153</v>
      </c>
      <c r="C19" s="979" t="s">
        <v>95</v>
      </c>
      <c r="D19" s="979" t="s">
        <v>82</v>
      </c>
      <c r="E19" s="979" t="s">
        <v>76</v>
      </c>
      <c r="F19" s="979" t="s">
        <v>18</v>
      </c>
      <c r="G19" s="979" t="s">
        <v>154</v>
      </c>
      <c r="H19" s="1018">
        <v>100</v>
      </c>
      <c r="I19" s="992">
        <v>0</v>
      </c>
      <c r="J19" s="992">
        <v>1720</v>
      </c>
      <c r="K19" s="1080">
        <v>833.4</v>
      </c>
      <c r="L19" s="992">
        <v>0</v>
      </c>
      <c r="M19" s="992">
        <v>0</v>
      </c>
      <c r="N19" s="993">
        <v>0</v>
      </c>
      <c r="O19" s="1016">
        <f>SUM(H19:N19)</f>
        <v>2653.4</v>
      </c>
    </row>
    <row r="20" spans="1:15" s="973" customFormat="1" ht="229.5" customHeight="1" thickBot="1">
      <c r="A20" s="984">
        <v>10</v>
      </c>
      <c r="B20" s="977" t="s">
        <v>173</v>
      </c>
      <c r="C20" s="979" t="s">
        <v>715</v>
      </c>
      <c r="D20" s="979" t="s">
        <v>77</v>
      </c>
      <c r="E20" s="977" t="s">
        <v>78</v>
      </c>
      <c r="F20" s="977" t="s">
        <v>666</v>
      </c>
      <c r="G20" s="977" t="s">
        <v>667</v>
      </c>
      <c r="H20" s="1018">
        <v>0</v>
      </c>
      <c r="I20" s="992">
        <v>0</v>
      </c>
      <c r="J20" s="992">
        <v>0</v>
      </c>
      <c r="K20" s="992">
        <v>0</v>
      </c>
      <c r="L20" s="992">
        <v>860</v>
      </c>
      <c r="M20" s="992">
        <v>1300</v>
      </c>
      <c r="N20" s="993">
        <v>0</v>
      </c>
      <c r="O20" s="1017">
        <f aca="true" t="shared" si="0" ref="O20:O25">SUM(H20:N20)</f>
        <v>2160</v>
      </c>
    </row>
    <row r="21" spans="1:15" s="973" customFormat="1" ht="193.5" customHeight="1" thickBot="1">
      <c r="A21" s="984">
        <v>11</v>
      </c>
      <c r="B21" s="977" t="s">
        <v>168</v>
      </c>
      <c r="C21" s="977" t="s">
        <v>715</v>
      </c>
      <c r="D21" s="977" t="s">
        <v>16</v>
      </c>
      <c r="E21" s="977" t="s">
        <v>17</v>
      </c>
      <c r="F21" s="977" t="s">
        <v>18</v>
      </c>
      <c r="G21" s="977" t="s">
        <v>80</v>
      </c>
      <c r="H21" s="1018">
        <v>0</v>
      </c>
      <c r="I21" s="992">
        <v>50</v>
      </c>
      <c r="J21" s="992">
        <v>50</v>
      </c>
      <c r="K21" s="992">
        <v>0</v>
      </c>
      <c r="L21" s="992">
        <v>0</v>
      </c>
      <c r="M21" s="992">
        <v>0</v>
      </c>
      <c r="N21" s="993">
        <v>0</v>
      </c>
      <c r="O21" s="1017">
        <f t="shared" si="0"/>
        <v>100</v>
      </c>
    </row>
    <row r="22" spans="1:15" ht="86.25" customHeight="1" thickBot="1">
      <c r="A22" s="984">
        <v>12</v>
      </c>
      <c r="B22" s="977" t="s">
        <v>172</v>
      </c>
      <c r="C22" s="979" t="s">
        <v>715</v>
      </c>
      <c r="D22" s="979" t="s">
        <v>170</v>
      </c>
      <c r="E22" s="977" t="s">
        <v>134</v>
      </c>
      <c r="F22" s="977" t="s">
        <v>169</v>
      </c>
      <c r="G22" s="977" t="s">
        <v>165</v>
      </c>
      <c r="H22" s="1019">
        <v>0</v>
      </c>
      <c r="I22" s="1020">
        <v>0</v>
      </c>
      <c r="J22" s="1020">
        <v>0</v>
      </c>
      <c r="K22" s="1020">
        <v>0</v>
      </c>
      <c r="L22" s="1020">
        <v>0</v>
      </c>
      <c r="M22" s="1020">
        <v>150</v>
      </c>
      <c r="N22" s="1021">
        <v>200</v>
      </c>
      <c r="O22" s="1017">
        <f t="shared" si="0"/>
        <v>350</v>
      </c>
    </row>
    <row r="23" spans="1:15" s="972" customFormat="1" ht="120.75" customHeight="1" thickBot="1">
      <c r="A23" s="980">
        <v>13</v>
      </c>
      <c r="B23" s="977" t="s">
        <v>110</v>
      </c>
      <c r="C23" s="986" t="s">
        <v>715</v>
      </c>
      <c r="D23" s="986" t="s">
        <v>170</v>
      </c>
      <c r="E23" s="976" t="s">
        <v>171</v>
      </c>
      <c r="F23" s="976" t="s">
        <v>169</v>
      </c>
      <c r="G23" s="977" t="s">
        <v>165</v>
      </c>
      <c r="H23" s="1022">
        <v>0</v>
      </c>
      <c r="I23" s="1023">
        <v>0</v>
      </c>
      <c r="J23" s="1023">
        <v>0</v>
      </c>
      <c r="K23" s="1023">
        <v>0</v>
      </c>
      <c r="L23" s="1023">
        <v>0</v>
      </c>
      <c r="M23" s="1023">
        <v>100</v>
      </c>
      <c r="N23" s="1024">
        <v>200</v>
      </c>
      <c r="O23" s="1025">
        <f t="shared" si="0"/>
        <v>300</v>
      </c>
    </row>
    <row r="24" spans="1:15" s="972" customFormat="1" ht="145.5" customHeight="1" thickBot="1">
      <c r="A24" s="981">
        <v>14</v>
      </c>
      <c r="B24" s="1069" t="s">
        <v>545</v>
      </c>
      <c r="C24" s="1070" t="s">
        <v>715</v>
      </c>
      <c r="D24" s="1070" t="s">
        <v>546</v>
      </c>
      <c r="E24" s="1069" t="s">
        <v>171</v>
      </c>
      <c r="F24" s="1069" t="s">
        <v>169</v>
      </c>
      <c r="G24" s="1069" t="s">
        <v>165</v>
      </c>
      <c r="H24" s="1071">
        <v>699</v>
      </c>
      <c r="I24" s="1072">
        <v>1686</v>
      </c>
      <c r="J24" s="1072">
        <v>9443</v>
      </c>
      <c r="K24" s="1072">
        <v>4642</v>
      </c>
      <c r="L24" s="1072">
        <v>0</v>
      </c>
      <c r="M24" s="1072">
        <v>0</v>
      </c>
      <c r="N24" s="1073">
        <v>0</v>
      </c>
      <c r="O24" s="1074">
        <v>16470</v>
      </c>
    </row>
    <row r="25" spans="1:15" s="972" customFormat="1" ht="145.5" customHeight="1" thickBot="1">
      <c r="A25" s="984">
        <v>15</v>
      </c>
      <c r="B25" s="977" t="s">
        <v>174</v>
      </c>
      <c r="C25" s="979" t="s">
        <v>715</v>
      </c>
      <c r="D25" s="990" t="s">
        <v>175</v>
      </c>
      <c r="E25" s="977" t="s">
        <v>177</v>
      </c>
      <c r="F25" s="977" t="s">
        <v>121</v>
      </c>
      <c r="G25" s="977" t="s">
        <v>668</v>
      </c>
      <c r="H25" s="1026">
        <v>0</v>
      </c>
      <c r="I25" s="1027">
        <v>0</v>
      </c>
      <c r="J25" s="1027">
        <v>0</v>
      </c>
      <c r="K25" s="1027">
        <v>0</v>
      </c>
      <c r="L25" s="1027">
        <v>200</v>
      </c>
      <c r="M25" s="1027">
        <v>350</v>
      </c>
      <c r="N25" s="1028">
        <v>0</v>
      </c>
      <c r="O25" s="1017">
        <f t="shared" si="0"/>
        <v>550</v>
      </c>
    </row>
    <row r="26" spans="1:15" s="975" customFormat="1" ht="33.75" customHeight="1" thickBot="1">
      <c r="A26" s="1099">
        <v>16</v>
      </c>
      <c r="B26" s="1188" t="s">
        <v>26</v>
      </c>
      <c r="C26" s="1101" t="s">
        <v>715</v>
      </c>
      <c r="D26" s="1188" t="s">
        <v>28</v>
      </c>
      <c r="E26" s="1188" t="s">
        <v>6</v>
      </c>
      <c r="F26" s="1188" t="s">
        <v>29</v>
      </c>
      <c r="G26" s="1082" t="s">
        <v>718</v>
      </c>
      <c r="H26" s="1172">
        <v>624</v>
      </c>
      <c r="I26" s="1178">
        <v>0</v>
      </c>
      <c r="J26" s="1178">
        <v>0</v>
      </c>
      <c r="K26" s="1178">
        <v>0</v>
      </c>
      <c r="L26" s="1178">
        <f>SUM(I26:K26)</f>
        <v>0</v>
      </c>
      <c r="M26" s="1178">
        <v>0</v>
      </c>
      <c r="N26" s="1184">
        <v>0</v>
      </c>
      <c r="O26" s="1174">
        <f>SUM(H26:N26)</f>
        <v>624</v>
      </c>
    </row>
    <row r="27" spans="1:15" s="975" customFormat="1" ht="3" customHeight="1" hidden="1">
      <c r="A27" s="1197"/>
      <c r="B27" s="1191"/>
      <c r="C27" s="1198"/>
      <c r="D27" s="1191"/>
      <c r="E27" s="1191"/>
      <c r="F27" s="1189"/>
      <c r="G27" s="1083"/>
      <c r="H27" s="1173"/>
      <c r="I27" s="1179"/>
      <c r="J27" s="1179"/>
      <c r="K27" s="1179"/>
      <c r="L27" s="1179"/>
      <c r="M27" s="1179"/>
      <c r="N27" s="1185"/>
      <c r="O27" s="1175"/>
    </row>
    <row r="28" spans="1:15" s="975" customFormat="1" ht="11.25" customHeight="1" hidden="1">
      <c r="A28" s="1197"/>
      <c r="B28" s="1191"/>
      <c r="C28" s="1198"/>
      <c r="D28" s="1191"/>
      <c r="E28" s="1191"/>
      <c r="F28" s="1189"/>
      <c r="G28" s="1083"/>
      <c r="H28" s="1173"/>
      <c r="I28" s="1179"/>
      <c r="J28" s="1179"/>
      <c r="K28" s="1179"/>
      <c r="L28" s="1179"/>
      <c r="M28" s="1179"/>
      <c r="N28" s="1185"/>
      <c r="O28" s="1175"/>
    </row>
    <row r="29" spans="1:15" s="975" customFormat="1" ht="6.75" customHeight="1" hidden="1">
      <c r="A29" s="1197"/>
      <c r="B29" s="1191"/>
      <c r="C29" s="1198"/>
      <c r="D29" s="1191"/>
      <c r="E29" s="1191"/>
      <c r="F29" s="1189"/>
      <c r="G29" s="1083"/>
      <c r="H29" s="1173"/>
      <c r="I29" s="1179"/>
      <c r="J29" s="1179"/>
      <c r="K29" s="1179"/>
      <c r="L29" s="1179"/>
      <c r="M29" s="1179"/>
      <c r="N29" s="1185"/>
      <c r="O29" s="1175"/>
    </row>
    <row r="30" spans="1:15" s="975" customFormat="1" ht="23.25" thickBot="1">
      <c r="A30" s="1197"/>
      <c r="B30" s="1191"/>
      <c r="C30" s="1198"/>
      <c r="D30" s="1191"/>
      <c r="E30" s="1191"/>
      <c r="F30" s="1189"/>
      <c r="G30" s="977" t="s">
        <v>162</v>
      </c>
      <c r="H30" s="1029">
        <v>3214</v>
      </c>
      <c r="I30" s="1029"/>
      <c r="J30" s="1029"/>
      <c r="K30" s="1029"/>
      <c r="L30" s="1029"/>
      <c r="M30" s="1029"/>
      <c r="N30" s="1030"/>
      <c r="O30" s="1031">
        <v>3214</v>
      </c>
    </row>
    <row r="31" spans="1:15" ht="44.25" customHeight="1" thickBot="1">
      <c r="A31" s="1197"/>
      <c r="B31" s="1189"/>
      <c r="C31" s="1199"/>
      <c r="D31" s="1189"/>
      <c r="E31" s="1189"/>
      <c r="F31" s="1189"/>
      <c r="G31" s="977" t="s">
        <v>30</v>
      </c>
      <c r="H31" s="1032">
        <v>1300</v>
      </c>
      <c r="I31" s="1033">
        <v>0</v>
      </c>
      <c r="J31" s="1033">
        <v>0</v>
      </c>
      <c r="K31" s="1032">
        <v>0</v>
      </c>
      <c r="L31" s="1034">
        <f>SUM(I31:K31)</f>
        <v>0</v>
      </c>
      <c r="M31" s="1034">
        <v>0</v>
      </c>
      <c r="N31" s="1035">
        <v>0</v>
      </c>
      <c r="O31" s="1036">
        <f>SUM(H31:N31)</f>
        <v>1300</v>
      </c>
    </row>
    <row r="32" spans="1:15" ht="32.25" customHeight="1" thickBot="1">
      <c r="A32" s="1100"/>
      <c r="B32" s="1190"/>
      <c r="C32" s="1102"/>
      <c r="D32" s="1190"/>
      <c r="E32" s="1190"/>
      <c r="F32" s="1190"/>
      <c r="G32" s="977" t="s">
        <v>711</v>
      </c>
      <c r="H32" s="1037">
        <v>4138</v>
      </c>
      <c r="I32" s="1029">
        <f>SUM(I31:I31)+I26</f>
        <v>0</v>
      </c>
      <c r="J32" s="1029">
        <f>SUM(J31:J31)+J26</f>
        <v>0</v>
      </c>
      <c r="K32" s="1037">
        <f>SUM(K31:K31)+K26</f>
        <v>0</v>
      </c>
      <c r="L32" s="1038">
        <f>SUM(L31:L31)+L26</f>
        <v>0</v>
      </c>
      <c r="M32" s="1038">
        <v>0</v>
      </c>
      <c r="N32" s="1039">
        <v>0</v>
      </c>
      <c r="O32" s="1040">
        <v>4138</v>
      </c>
    </row>
    <row r="33" spans="1:15" ht="105.75" customHeight="1" thickBot="1">
      <c r="A33" s="983">
        <v>17</v>
      </c>
      <c r="B33" s="987" t="s">
        <v>444</v>
      </c>
      <c r="C33" s="987" t="s">
        <v>715</v>
      </c>
      <c r="D33" s="988" t="s">
        <v>84</v>
      </c>
      <c r="E33" s="988" t="s">
        <v>6</v>
      </c>
      <c r="F33" s="988" t="s">
        <v>86</v>
      </c>
      <c r="G33" s="977" t="s">
        <v>118</v>
      </c>
      <c r="H33" s="1041">
        <v>0</v>
      </c>
      <c r="I33" s="1042">
        <v>60</v>
      </c>
      <c r="J33" s="1042" t="s">
        <v>136</v>
      </c>
      <c r="K33" s="1042" t="s">
        <v>136</v>
      </c>
      <c r="L33" s="1042" t="s">
        <v>135</v>
      </c>
      <c r="M33" s="1042">
        <v>0</v>
      </c>
      <c r="N33" s="1043">
        <v>0</v>
      </c>
      <c r="O33" s="1044">
        <v>4002</v>
      </c>
    </row>
    <row r="34" spans="1:15" ht="105" customHeight="1" thickBot="1">
      <c r="A34" s="995">
        <v>18</v>
      </c>
      <c r="B34" s="994" t="s">
        <v>85</v>
      </c>
      <c r="C34" s="994" t="s">
        <v>715</v>
      </c>
      <c r="D34" s="996" t="s">
        <v>122</v>
      </c>
      <c r="E34" s="996" t="s">
        <v>6</v>
      </c>
      <c r="F34" s="996" t="s">
        <v>86</v>
      </c>
      <c r="G34" s="977" t="s">
        <v>124</v>
      </c>
      <c r="H34" s="1045">
        <v>165</v>
      </c>
      <c r="I34" s="1046">
        <v>0</v>
      </c>
      <c r="J34" s="1046">
        <v>0</v>
      </c>
      <c r="K34" s="1046">
        <v>0</v>
      </c>
      <c r="L34" s="1046">
        <v>0</v>
      </c>
      <c r="M34" s="1046">
        <v>0</v>
      </c>
      <c r="N34" s="1047">
        <v>0</v>
      </c>
      <c r="O34" s="1036">
        <v>165</v>
      </c>
    </row>
    <row r="35" spans="1:15" ht="12">
      <c r="A35" s="1192">
        <v>19</v>
      </c>
      <c r="B35" s="1194" t="s">
        <v>81</v>
      </c>
      <c r="C35" s="1194" t="s">
        <v>715</v>
      </c>
      <c r="D35" s="1186" t="s">
        <v>83</v>
      </c>
      <c r="E35" s="1186" t="s">
        <v>6</v>
      </c>
      <c r="F35" s="1186" t="s">
        <v>90</v>
      </c>
      <c r="G35" s="1082" t="s">
        <v>124</v>
      </c>
      <c r="H35" s="1182">
        <v>70</v>
      </c>
      <c r="I35" s="1180">
        <v>60</v>
      </c>
      <c r="J35" s="1180">
        <v>25</v>
      </c>
      <c r="K35" s="1180">
        <v>30</v>
      </c>
      <c r="L35" s="1180">
        <v>10</v>
      </c>
      <c r="M35" s="1180">
        <v>0</v>
      </c>
      <c r="N35" s="1176">
        <v>0</v>
      </c>
      <c r="O35" s="1174">
        <v>195</v>
      </c>
    </row>
    <row r="36" spans="1:15" ht="12">
      <c r="A36" s="1193"/>
      <c r="B36" s="1195"/>
      <c r="C36" s="1196"/>
      <c r="D36" s="1187"/>
      <c r="E36" s="1187"/>
      <c r="F36" s="1187"/>
      <c r="G36" s="1083"/>
      <c r="H36" s="1183"/>
      <c r="I36" s="1181"/>
      <c r="J36" s="1181"/>
      <c r="K36" s="1181"/>
      <c r="L36" s="1181"/>
      <c r="M36" s="1181"/>
      <c r="N36" s="1177"/>
      <c r="O36" s="1175"/>
    </row>
    <row r="37" spans="1:15" ht="12">
      <c r="A37" s="1193"/>
      <c r="B37" s="1195"/>
      <c r="C37" s="1196"/>
      <c r="D37" s="1187"/>
      <c r="E37" s="1187"/>
      <c r="F37" s="1187"/>
      <c r="G37" s="1083"/>
      <c r="H37" s="1183"/>
      <c r="I37" s="1181"/>
      <c r="J37" s="1181"/>
      <c r="K37" s="1181"/>
      <c r="L37" s="1181"/>
      <c r="M37" s="1181"/>
      <c r="N37" s="1177"/>
      <c r="O37" s="1175"/>
    </row>
    <row r="38" spans="1:15" ht="12">
      <c r="A38" s="1193"/>
      <c r="B38" s="1195"/>
      <c r="C38" s="1196"/>
      <c r="D38" s="1187"/>
      <c r="E38" s="1187"/>
      <c r="F38" s="1187"/>
      <c r="G38" s="1083"/>
      <c r="H38" s="1183"/>
      <c r="I38" s="1181"/>
      <c r="J38" s="1181"/>
      <c r="K38" s="1181"/>
      <c r="L38" s="1181"/>
      <c r="M38" s="1181"/>
      <c r="N38" s="1177"/>
      <c r="O38" s="1175"/>
    </row>
    <row r="39" spans="1:15" ht="33.75" customHeight="1">
      <c r="A39" s="1193"/>
      <c r="B39" s="1195"/>
      <c r="C39" s="1196"/>
      <c r="D39" s="1187"/>
      <c r="E39" s="1187"/>
      <c r="F39" s="1187"/>
      <c r="G39" s="1083"/>
      <c r="H39" s="1183"/>
      <c r="I39" s="1181"/>
      <c r="J39" s="1181"/>
      <c r="K39" s="1181"/>
      <c r="L39" s="1181"/>
      <c r="M39" s="1181"/>
      <c r="N39" s="1177"/>
      <c r="O39" s="1175"/>
    </row>
    <row r="40" spans="1:15" ht="12">
      <c r="A40" s="1193"/>
      <c r="B40" s="1195"/>
      <c r="C40" s="1196"/>
      <c r="D40" s="1187"/>
      <c r="E40" s="1187"/>
      <c r="F40" s="1187"/>
      <c r="G40" s="1083"/>
      <c r="H40" s="1183"/>
      <c r="I40" s="1181"/>
      <c r="J40" s="1181"/>
      <c r="K40" s="1181"/>
      <c r="L40" s="1181"/>
      <c r="M40" s="1181"/>
      <c r="N40" s="1177"/>
      <c r="O40" s="1175"/>
    </row>
    <row r="41" spans="1:15" ht="11.25" customHeight="1" thickBot="1">
      <c r="A41" s="1193"/>
      <c r="B41" s="1195"/>
      <c r="C41" s="1196"/>
      <c r="D41" s="1187"/>
      <c r="E41" s="1187"/>
      <c r="F41" s="1187"/>
      <c r="G41" s="1083"/>
      <c r="H41" s="1183"/>
      <c r="I41" s="1181"/>
      <c r="J41" s="1181"/>
      <c r="K41" s="1181"/>
      <c r="L41" s="1181"/>
      <c r="M41" s="1181"/>
      <c r="N41" s="1177"/>
      <c r="O41" s="1175"/>
    </row>
    <row r="42" spans="1:15" ht="12" hidden="1" thickBot="1">
      <c r="A42" s="1193"/>
      <c r="B42" s="1195"/>
      <c r="C42" s="1196"/>
      <c r="D42" s="1187"/>
      <c r="E42" s="1187"/>
      <c r="F42" s="1187"/>
      <c r="G42" s="1168"/>
      <c r="H42" s="1183"/>
      <c r="I42" s="1181"/>
      <c r="J42" s="1181"/>
      <c r="K42" s="1181"/>
      <c r="L42" s="1181"/>
      <c r="M42" s="1181"/>
      <c r="N42" s="1177"/>
      <c r="O42" s="1175"/>
    </row>
    <row r="43" spans="1:15" ht="2.25" customHeight="1">
      <c r="A43" s="1169">
        <v>20</v>
      </c>
      <c r="B43" s="1186" t="s">
        <v>57</v>
      </c>
      <c r="C43" s="1186" t="s">
        <v>715</v>
      </c>
      <c r="D43" s="1186" t="s">
        <v>87</v>
      </c>
      <c r="E43" s="1186" t="s">
        <v>6</v>
      </c>
      <c r="F43" s="1186" t="s">
        <v>91</v>
      </c>
      <c r="G43" s="1082" t="s">
        <v>124</v>
      </c>
      <c r="H43" s="1182">
        <v>0</v>
      </c>
      <c r="I43" s="1180">
        <v>25</v>
      </c>
      <c r="J43" s="1180">
        <v>805</v>
      </c>
      <c r="K43" s="1180">
        <v>80</v>
      </c>
      <c r="L43" s="1180">
        <v>0</v>
      </c>
      <c r="M43" s="1180">
        <v>0</v>
      </c>
      <c r="N43" s="1176">
        <v>0</v>
      </c>
      <c r="O43" s="1174">
        <f>SUM(H43:N43)</f>
        <v>910</v>
      </c>
    </row>
    <row r="44" spans="1:15" ht="12">
      <c r="A44" s="1200"/>
      <c r="B44" s="1083"/>
      <c r="C44" s="1187"/>
      <c r="D44" s="1187"/>
      <c r="E44" s="1187"/>
      <c r="F44" s="1187"/>
      <c r="G44" s="1083"/>
      <c r="H44" s="1183"/>
      <c r="I44" s="1181"/>
      <c r="J44" s="1181"/>
      <c r="K44" s="1181"/>
      <c r="L44" s="1181"/>
      <c r="M44" s="1181"/>
      <c r="N44" s="1177"/>
      <c r="O44" s="1175"/>
    </row>
    <row r="45" spans="1:15" ht="12">
      <c r="A45" s="1200"/>
      <c r="B45" s="1083"/>
      <c r="C45" s="1187"/>
      <c r="D45" s="1187"/>
      <c r="E45" s="1187"/>
      <c r="F45" s="1187"/>
      <c r="G45" s="1083"/>
      <c r="H45" s="1183"/>
      <c r="I45" s="1181"/>
      <c r="J45" s="1181"/>
      <c r="K45" s="1181"/>
      <c r="L45" s="1181"/>
      <c r="M45" s="1181"/>
      <c r="N45" s="1177"/>
      <c r="O45" s="1175"/>
    </row>
    <row r="46" spans="1:15" ht="12">
      <c r="A46" s="1200"/>
      <c r="B46" s="1083"/>
      <c r="C46" s="1187"/>
      <c r="D46" s="1187"/>
      <c r="E46" s="1187"/>
      <c r="F46" s="1187"/>
      <c r="G46" s="1083"/>
      <c r="H46" s="1183"/>
      <c r="I46" s="1181"/>
      <c r="J46" s="1181"/>
      <c r="K46" s="1181"/>
      <c r="L46" s="1181"/>
      <c r="M46" s="1181"/>
      <c r="N46" s="1177"/>
      <c r="O46" s="1175"/>
    </row>
    <row r="47" spans="1:15" ht="33.75" customHeight="1">
      <c r="A47" s="1200"/>
      <c r="B47" s="1083"/>
      <c r="C47" s="1187"/>
      <c r="D47" s="1187"/>
      <c r="E47" s="1187"/>
      <c r="F47" s="1187"/>
      <c r="G47" s="1083"/>
      <c r="H47" s="1183"/>
      <c r="I47" s="1181"/>
      <c r="J47" s="1181"/>
      <c r="K47" s="1181"/>
      <c r="L47" s="1181"/>
      <c r="M47" s="1181"/>
      <c r="N47" s="1177"/>
      <c r="O47" s="1175"/>
    </row>
    <row r="48" spans="1:15" ht="12">
      <c r="A48" s="1200"/>
      <c r="B48" s="1083"/>
      <c r="C48" s="1187"/>
      <c r="D48" s="1187"/>
      <c r="E48" s="1187"/>
      <c r="F48" s="1187"/>
      <c r="G48" s="1083"/>
      <c r="H48" s="1183"/>
      <c r="I48" s="1181"/>
      <c r="J48" s="1181"/>
      <c r="K48" s="1181"/>
      <c r="L48" s="1181"/>
      <c r="M48" s="1181"/>
      <c r="N48" s="1177"/>
      <c r="O48" s="1175"/>
    </row>
    <row r="49" spans="1:15" ht="42" customHeight="1">
      <c r="A49" s="1200"/>
      <c r="B49" s="1083"/>
      <c r="C49" s="1187"/>
      <c r="D49" s="1187"/>
      <c r="E49" s="1187"/>
      <c r="F49" s="1187"/>
      <c r="G49" s="1083"/>
      <c r="H49" s="1183"/>
      <c r="I49" s="1181"/>
      <c r="J49" s="1181"/>
      <c r="K49" s="1181"/>
      <c r="L49" s="1181"/>
      <c r="M49" s="1181"/>
      <c r="N49" s="1177"/>
      <c r="O49" s="1175"/>
    </row>
    <row r="50" spans="1:15" ht="14.25" customHeight="1" thickBot="1">
      <c r="A50" s="1200"/>
      <c r="B50" s="1083"/>
      <c r="C50" s="1187"/>
      <c r="D50" s="1187"/>
      <c r="E50" s="1187"/>
      <c r="F50" s="1187"/>
      <c r="G50" s="1168"/>
      <c r="H50" s="1183"/>
      <c r="I50" s="1181"/>
      <c r="J50" s="1181"/>
      <c r="K50" s="1181"/>
      <c r="L50" s="1181"/>
      <c r="M50" s="1181"/>
      <c r="N50" s="1177"/>
      <c r="O50" s="1175"/>
    </row>
    <row r="51" spans="1:15" ht="12.75" thickBot="1">
      <c r="A51" s="1192">
        <v>21</v>
      </c>
      <c r="B51" s="1203" t="s">
        <v>163</v>
      </c>
      <c r="C51" s="1194" t="s">
        <v>715</v>
      </c>
      <c r="D51" s="1186" t="s">
        <v>88</v>
      </c>
      <c r="E51" s="1186" t="s">
        <v>6</v>
      </c>
      <c r="F51" s="1186" t="s">
        <v>93</v>
      </c>
      <c r="G51" s="1082" t="s">
        <v>669</v>
      </c>
      <c r="H51" s="1182">
        <v>0</v>
      </c>
      <c r="I51" s="1180">
        <v>515</v>
      </c>
      <c r="J51" s="1180">
        <v>515</v>
      </c>
      <c r="K51" s="1180">
        <v>0</v>
      </c>
      <c r="L51" s="1180">
        <v>0</v>
      </c>
      <c r="M51" s="1180">
        <v>0</v>
      </c>
      <c r="N51" s="1176">
        <v>0</v>
      </c>
      <c r="O51" s="1174">
        <v>1030</v>
      </c>
    </row>
    <row r="52" spans="1:15" ht="12.75" thickBot="1">
      <c r="A52" s="1201"/>
      <c r="B52" s="1204"/>
      <c r="C52" s="1196"/>
      <c r="D52" s="1187"/>
      <c r="E52" s="1187"/>
      <c r="F52" s="1187"/>
      <c r="G52" s="1083"/>
      <c r="H52" s="1183"/>
      <c r="I52" s="1181"/>
      <c r="J52" s="1181"/>
      <c r="K52" s="1181"/>
      <c r="L52" s="1181"/>
      <c r="M52" s="1181"/>
      <c r="N52" s="1177"/>
      <c r="O52" s="1175"/>
    </row>
    <row r="53" spans="1:15" ht="12.75" customHeight="1" thickBot="1">
      <c r="A53" s="1201"/>
      <c r="B53" s="1204"/>
      <c r="C53" s="1196"/>
      <c r="D53" s="1187"/>
      <c r="E53" s="1187"/>
      <c r="F53" s="1187"/>
      <c r="G53" s="1083"/>
      <c r="H53" s="1183"/>
      <c r="I53" s="1181"/>
      <c r="J53" s="1181"/>
      <c r="K53" s="1181"/>
      <c r="L53" s="1181"/>
      <c r="M53" s="1181"/>
      <c r="N53" s="1177"/>
      <c r="O53" s="1175"/>
    </row>
    <row r="54" spans="1:15" ht="29.25" customHeight="1" thickBot="1">
      <c r="A54" s="1201"/>
      <c r="B54" s="1204"/>
      <c r="C54" s="1196"/>
      <c r="D54" s="1187"/>
      <c r="E54" s="1187"/>
      <c r="F54" s="1187"/>
      <c r="G54" s="1083"/>
      <c r="H54" s="1183"/>
      <c r="I54" s="1181"/>
      <c r="J54" s="1181"/>
      <c r="K54" s="1181"/>
      <c r="L54" s="1181"/>
      <c r="M54" s="1181"/>
      <c r="N54" s="1177"/>
      <c r="O54" s="1175"/>
    </row>
    <row r="55" spans="1:15" ht="38.25" customHeight="1" thickBot="1">
      <c r="A55" s="1201"/>
      <c r="B55" s="1204"/>
      <c r="C55" s="1196"/>
      <c r="D55" s="1187"/>
      <c r="E55" s="1187"/>
      <c r="F55" s="1187"/>
      <c r="G55" s="1083"/>
      <c r="H55" s="1183"/>
      <c r="I55" s="1181"/>
      <c r="J55" s="1181"/>
      <c r="K55" s="1181"/>
      <c r="L55" s="1181"/>
      <c r="M55" s="1181"/>
      <c r="N55" s="1177"/>
      <c r="O55" s="1175"/>
    </row>
    <row r="56" spans="1:15" ht="12" customHeight="1" hidden="1">
      <c r="A56" s="1201"/>
      <c r="B56" s="1204"/>
      <c r="C56" s="1196"/>
      <c r="D56" s="1187"/>
      <c r="E56" s="1187"/>
      <c r="F56" s="1187"/>
      <c r="G56" s="1083"/>
      <c r="H56" s="1183"/>
      <c r="I56" s="1181"/>
      <c r="J56" s="1181"/>
      <c r="K56" s="1181"/>
      <c r="L56" s="1181"/>
      <c r="M56" s="1181"/>
      <c r="N56" s="1177"/>
      <c r="O56" s="1175"/>
    </row>
    <row r="57" spans="1:15" ht="23.25" customHeight="1" hidden="1">
      <c r="A57" s="1201"/>
      <c r="B57" s="1204"/>
      <c r="C57" s="1196"/>
      <c r="D57" s="1187"/>
      <c r="E57" s="1187"/>
      <c r="F57" s="1187"/>
      <c r="G57" s="1083"/>
      <c r="H57" s="1183"/>
      <c r="I57" s="1181"/>
      <c r="J57" s="1181"/>
      <c r="K57" s="1181"/>
      <c r="L57" s="1181"/>
      <c r="M57" s="1181"/>
      <c r="N57" s="1177"/>
      <c r="O57" s="1175"/>
    </row>
    <row r="58" spans="1:15" ht="12.75" customHeight="1" hidden="1" thickBot="1">
      <c r="A58" s="1202"/>
      <c r="B58" s="1204"/>
      <c r="C58" s="1205"/>
      <c r="D58" s="1206"/>
      <c r="E58" s="1206"/>
      <c r="F58" s="1206"/>
      <c r="G58" s="1168"/>
      <c r="H58" s="1213"/>
      <c r="I58" s="1212"/>
      <c r="J58" s="1212"/>
      <c r="K58" s="1212"/>
      <c r="L58" s="1212"/>
      <c r="M58" s="1212"/>
      <c r="N58" s="1218"/>
      <c r="O58" s="1214"/>
    </row>
    <row r="59" spans="1:15" ht="11.25" customHeight="1" hidden="1">
      <c r="A59" s="1192">
        <v>22</v>
      </c>
      <c r="B59" s="1207" t="s">
        <v>443</v>
      </c>
      <c r="C59" s="1209" t="s">
        <v>715</v>
      </c>
      <c r="D59" s="1186" t="s">
        <v>89</v>
      </c>
      <c r="E59" s="1186" t="s">
        <v>6</v>
      </c>
      <c r="F59" s="1186" t="s">
        <v>670</v>
      </c>
      <c r="G59" s="1082" t="s">
        <v>671</v>
      </c>
      <c r="H59" s="1169">
        <v>0</v>
      </c>
      <c r="I59" s="1182">
        <v>300</v>
      </c>
      <c r="J59" s="1180">
        <v>0</v>
      </c>
      <c r="K59" s="1180">
        <v>0</v>
      </c>
      <c r="L59" s="1180">
        <v>0</v>
      </c>
      <c r="M59" s="1180">
        <v>0</v>
      </c>
      <c r="N59" s="1176">
        <v>0</v>
      </c>
      <c r="O59" s="1174">
        <v>300</v>
      </c>
    </row>
    <row r="60" spans="1:15" ht="19.5" customHeight="1" thickBot="1">
      <c r="A60" s="1201"/>
      <c r="B60" s="1208"/>
      <c r="C60" s="1210"/>
      <c r="D60" s="1187"/>
      <c r="E60" s="1187"/>
      <c r="F60" s="1187"/>
      <c r="G60" s="1083"/>
      <c r="H60" s="1170"/>
      <c r="I60" s="1183"/>
      <c r="J60" s="1181"/>
      <c r="K60" s="1181"/>
      <c r="L60" s="1181"/>
      <c r="M60" s="1181"/>
      <c r="N60" s="1177"/>
      <c r="O60" s="1175"/>
    </row>
    <row r="61" spans="1:15" ht="12" hidden="1" thickBot="1">
      <c r="A61" s="1201"/>
      <c r="B61" s="1208"/>
      <c r="C61" s="1210"/>
      <c r="D61" s="1187"/>
      <c r="E61" s="1187"/>
      <c r="F61" s="1187"/>
      <c r="G61" s="1083"/>
      <c r="H61" s="1170"/>
      <c r="I61" s="1183"/>
      <c r="J61" s="1181"/>
      <c r="K61" s="1181"/>
      <c r="L61" s="1181"/>
      <c r="M61" s="1181"/>
      <c r="N61" s="1177"/>
      <c r="O61" s="1175"/>
    </row>
    <row r="62" spans="1:15" ht="39" customHeight="1" thickBot="1">
      <c r="A62" s="1201"/>
      <c r="B62" s="1208"/>
      <c r="C62" s="1210"/>
      <c r="D62" s="1187"/>
      <c r="E62" s="1187"/>
      <c r="F62" s="1187"/>
      <c r="G62" s="1083"/>
      <c r="H62" s="1170"/>
      <c r="I62" s="1183"/>
      <c r="J62" s="1181"/>
      <c r="K62" s="1181"/>
      <c r="L62" s="1181"/>
      <c r="M62" s="1181"/>
      <c r="N62" s="1177"/>
      <c r="O62" s="1175"/>
    </row>
    <row r="63" spans="1:15" ht="12" hidden="1" thickBot="1">
      <c r="A63" s="1201"/>
      <c r="B63" s="1208"/>
      <c r="C63" s="1210"/>
      <c r="D63" s="1187"/>
      <c r="E63" s="1187"/>
      <c r="F63" s="1187"/>
      <c r="G63" s="1083"/>
      <c r="H63" s="1170"/>
      <c r="I63" s="1183"/>
      <c r="J63" s="1181"/>
      <c r="K63" s="1181"/>
      <c r="L63" s="1181"/>
      <c r="M63" s="1181"/>
      <c r="N63" s="1177"/>
      <c r="O63" s="1175"/>
    </row>
    <row r="64" spans="1:15" ht="25.5" customHeight="1" thickBot="1">
      <c r="A64" s="1201"/>
      <c r="B64" s="1208"/>
      <c r="C64" s="1210"/>
      <c r="D64" s="1187"/>
      <c r="E64" s="1187"/>
      <c r="F64" s="1187"/>
      <c r="G64" s="1083"/>
      <c r="H64" s="1170"/>
      <c r="I64" s="1183"/>
      <c r="J64" s="1181"/>
      <c r="K64" s="1181"/>
      <c r="L64" s="1181"/>
      <c r="M64" s="1181"/>
      <c r="N64" s="1177"/>
      <c r="O64" s="1175"/>
    </row>
    <row r="65" spans="1:15" ht="32.25" customHeight="1" thickBot="1">
      <c r="A65" s="1201"/>
      <c r="B65" s="1208"/>
      <c r="C65" s="1210"/>
      <c r="D65" s="1187"/>
      <c r="E65" s="1187"/>
      <c r="F65" s="1187"/>
      <c r="G65" s="1083"/>
      <c r="H65" s="1170"/>
      <c r="I65" s="1183"/>
      <c r="J65" s="1181"/>
      <c r="K65" s="1181"/>
      <c r="L65" s="1181"/>
      <c r="M65" s="1181"/>
      <c r="N65" s="1177"/>
      <c r="O65" s="1175"/>
    </row>
    <row r="66" spans="1:15" ht="18.75" customHeight="1" hidden="1" thickBot="1">
      <c r="A66" s="1202"/>
      <c r="B66" s="1208"/>
      <c r="C66" s="1211"/>
      <c r="D66" s="1206"/>
      <c r="E66" s="1206"/>
      <c r="F66" s="1206"/>
      <c r="G66" s="1168"/>
      <c r="H66" s="1171"/>
      <c r="I66" s="1213"/>
      <c r="J66" s="1212"/>
      <c r="K66" s="1212"/>
      <c r="L66" s="1212"/>
      <c r="M66" s="1212"/>
      <c r="N66" s="1218"/>
      <c r="O66" s="1214"/>
    </row>
    <row r="67" spans="1:15" ht="0.75" customHeight="1" hidden="1">
      <c r="A67" s="1192">
        <v>23</v>
      </c>
      <c r="B67" s="1207" t="s">
        <v>125</v>
      </c>
      <c r="C67" s="1209" t="s">
        <v>95</v>
      </c>
      <c r="D67" s="1186" t="s">
        <v>92</v>
      </c>
      <c r="E67" s="1186" t="s">
        <v>6</v>
      </c>
      <c r="F67" s="1186" t="s">
        <v>94</v>
      </c>
      <c r="G67" s="1082" t="s">
        <v>124</v>
      </c>
      <c r="H67" s="1169">
        <v>50</v>
      </c>
      <c r="I67" s="1169">
        <v>0</v>
      </c>
      <c r="J67" s="1169">
        <v>450</v>
      </c>
      <c r="K67" s="1169">
        <v>0</v>
      </c>
      <c r="L67" s="1169">
        <v>0</v>
      </c>
      <c r="M67" s="1169">
        <v>0</v>
      </c>
      <c r="N67" s="1215">
        <v>0</v>
      </c>
      <c r="O67" s="1174">
        <v>500</v>
      </c>
    </row>
    <row r="68" spans="1:15" ht="10.5" customHeight="1" hidden="1">
      <c r="A68" s="1201"/>
      <c r="B68" s="1204"/>
      <c r="C68" s="1196"/>
      <c r="D68" s="1187"/>
      <c r="E68" s="1187"/>
      <c r="F68" s="1187"/>
      <c r="G68" s="1083"/>
      <c r="H68" s="1170"/>
      <c r="I68" s="1170"/>
      <c r="J68" s="1170"/>
      <c r="K68" s="1170"/>
      <c r="L68" s="1170"/>
      <c r="M68" s="1170"/>
      <c r="N68" s="1216"/>
      <c r="O68" s="1175"/>
    </row>
    <row r="69" spans="1:15" ht="30" customHeight="1" hidden="1">
      <c r="A69" s="1201"/>
      <c r="B69" s="1204"/>
      <c r="C69" s="1196"/>
      <c r="D69" s="1187"/>
      <c r="E69" s="1187"/>
      <c r="F69" s="1187"/>
      <c r="G69" s="1083"/>
      <c r="H69" s="1170"/>
      <c r="I69" s="1170"/>
      <c r="J69" s="1170"/>
      <c r="K69" s="1170"/>
      <c r="L69" s="1170"/>
      <c r="M69" s="1170"/>
      <c r="N69" s="1216"/>
      <c r="O69" s="1175"/>
    </row>
    <row r="70" spans="1:15" ht="6.75" customHeight="1" hidden="1">
      <c r="A70" s="1201"/>
      <c r="B70" s="1204"/>
      <c r="C70" s="1196"/>
      <c r="D70" s="1187"/>
      <c r="E70" s="1187"/>
      <c r="F70" s="1187"/>
      <c r="G70" s="1083"/>
      <c r="H70" s="1170"/>
      <c r="I70" s="1170"/>
      <c r="J70" s="1170"/>
      <c r="K70" s="1170"/>
      <c r="L70" s="1170"/>
      <c r="M70" s="1170"/>
      <c r="N70" s="1216"/>
      <c r="O70" s="1175"/>
    </row>
    <row r="71" spans="1:15" ht="150.75" customHeight="1" thickBot="1">
      <c r="A71" s="1201"/>
      <c r="B71" s="1204"/>
      <c r="C71" s="1196"/>
      <c r="D71" s="1187"/>
      <c r="E71" s="1187"/>
      <c r="F71" s="1187"/>
      <c r="G71" s="1083"/>
      <c r="H71" s="1170"/>
      <c r="I71" s="1170"/>
      <c r="J71" s="1170"/>
      <c r="K71" s="1170"/>
      <c r="L71" s="1170"/>
      <c r="M71" s="1170"/>
      <c r="N71" s="1216"/>
      <c r="O71" s="1175"/>
    </row>
    <row r="72" spans="1:15" ht="0.75" customHeight="1" hidden="1" thickBot="1">
      <c r="A72" s="1202"/>
      <c r="B72" s="1204"/>
      <c r="C72" s="1205"/>
      <c r="D72" s="1206"/>
      <c r="E72" s="1206"/>
      <c r="F72" s="1206"/>
      <c r="G72" s="1168"/>
      <c r="H72" s="1171"/>
      <c r="I72" s="1171"/>
      <c r="J72" s="1171"/>
      <c r="K72" s="1171"/>
      <c r="L72" s="1171"/>
      <c r="M72" s="1171"/>
      <c r="N72" s="1217"/>
      <c r="O72" s="1214"/>
    </row>
    <row r="73" spans="1:15" ht="0.75" customHeight="1" thickBot="1">
      <c r="A73" s="999"/>
      <c r="B73" s="1003"/>
      <c r="C73" s="1000"/>
      <c r="D73" s="998"/>
      <c r="E73" s="998"/>
      <c r="F73" s="998"/>
      <c r="G73" s="997"/>
      <c r="H73" s="1051"/>
      <c r="I73" s="1051"/>
      <c r="J73" s="1051"/>
      <c r="K73" s="1051"/>
      <c r="L73" s="1051"/>
      <c r="M73" s="1051"/>
      <c r="N73" s="1052"/>
      <c r="O73" s="1050"/>
    </row>
    <row r="74" spans="1:15" ht="141" customHeight="1" thickBot="1">
      <c r="A74" s="999">
        <v>24</v>
      </c>
      <c r="B74" s="1003" t="s">
        <v>164</v>
      </c>
      <c r="C74" s="1000" t="s">
        <v>95</v>
      </c>
      <c r="D74" s="997" t="s">
        <v>92</v>
      </c>
      <c r="E74" s="997" t="s">
        <v>6</v>
      </c>
      <c r="F74" s="997" t="s">
        <v>94</v>
      </c>
      <c r="G74" s="977" t="s">
        <v>117</v>
      </c>
      <c r="H74" s="1053">
        <v>0</v>
      </c>
      <c r="I74" s="1053">
        <v>200</v>
      </c>
      <c r="J74" s="1053">
        <v>1000</v>
      </c>
      <c r="K74" s="1053">
        <v>0</v>
      </c>
      <c r="L74" s="1053">
        <v>0</v>
      </c>
      <c r="M74" s="1053">
        <v>0</v>
      </c>
      <c r="N74" s="1052">
        <v>0</v>
      </c>
      <c r="O74" s="1050">
        <v>1200</v>
      </c>
    </row>
    <row r="75" spans="1:15" ht="141.75" customHeight="1" thickBot="1">
      <c r="A75" s="984">
        <v>25</v>
      </c>
      <c r="B75" s="990" t="s">
        <v>97</v>
      </c>
      <c r="C75" s="990" t="s">
        <v>95</v>
      </c>
      <c r="D75" s="977" t="s">
        <v>96</v>
      </c>
      <c r="E75" s="977" t="s">
        <v>98</v>
      </c>
      <c r="F75" s="977" t="s">
        <v>99</v>
      </c>
      <c r="G75" s="977" t="s">
        <v>214</v>
      </c>
      <c r="H75" s="1054">
        <v>0</v>
      </c>
      <c r="I75" s="1055">
        <v>0</v>
      </c>
      <c r="J75" s="1055">
        <v>420</v>
      </c>
      <c r="K75" s="1055">
        <v>420</v>
      </c>
      <c r="L75" s="1055">
        <v>0</v>
      </c>
      <c r="M75" s="1055">
        <v>0</v>
      </c>
      <c r="N75" s="1056">
        <v>0</v>
      </c>
      <c r="O75" s="1057">
        <f>SUM(H75:N75)</f>
        <v>840</v>
      </c>
    </row>
    <row r="76" spans="1:15" ht="84.75" thickBot="1">
      <c r="A76" s="985">
        <v>26</v>
      </c>
      <c r="B76" s="989" t="s">
        <v>113</v>
      </c>
      <c r="C76" s="991" t="s">
        <v>95</v>
      </c>
      <c r="D76" s="971" t="s">
        <v>100</v>
      </c>
      <c r="E76" s="971" t="s">
        <v>101</v>
      </c>
      <c r="F76" s="971" t="s">
        <v>102</v>
      </c>
      <c r="G76" s="977" t="s">
        <v>672</v>
      </c>
      <c r="H76" s="1048">
        <v>20</v>
      </c>
      <c r="I76" s="1049">
        <v>120</v>
      </c>
      <c r="J76" s="1049">
        <v>0</v>
      </c>
      <c r="K76" s="1049">
        <v>0</v>
      </c>
      <c r="L76" s="1049">
        <v>0</v>
      </c>
      <c r="M76" s="1049">
        <v>0</v>
      </c>
      <c r="N76" s="1058">
        <v>0</v>
      </c>
      <c r="O76" s="1057">
        <v>140</v>
      </c>
    </row>
    <row r="77" spans="1:15" ht="58.5" customHeight="1" thickBot="1">
      <c r="A77" s="982">
        <v>27</v>
      </c>
      <c r="B77" s="989" t="s">
        <v>103</v>
      </c>
      <c r="C77" s="989" t="s">
        <v>95</v>
      </c>
      <c r="D77" s="971" t="s">
        <v>104</v>
      </c>
      <c r="E77" s="971" t="s">
        <v>105</v>
      </c>
      <c r="F77" s="971" t="s">
        <v>106</v>
      </c>
      <c r="G77" s="977" t="s">
        <v>176</v>
      </c>
      <c r="H77" s="1048">
        <v>70</v>
      </c>
      <c r="I77" s="1049">
        <v>100</v>
      </c>
      <c r="J77" s="1049">
        <v>0</v>
      </c>
      <c r="K77" s="1049">
        <v>0</v>
      </c>
      <c r="L77" s="1049">
        <v>0</v>
      </c>
      <c r="M77" s="1049">
        <v>0</v>
      </c>
      <c r="N77" s="1058">
        <v>0</v>
      </c>
      <c r="O77" s="1057">
        <v>170</v>
      </c>
    </row>
    <row r="78" spans="1:15" ht="105.75" customHeight="1" thickBot="1">
      <c r="A78" s="982">
        <v>28</v>
      </c>
      <c r="B78" s="989" t="s">
        <v>166</v>
      </c>
      <c r="C78" s="987" t="s">
        <v>715</v>
      </c>
      <c r="D78" s="988" t="s">
        <v>84</v>
      </c>
      <c r="E78" s="988" t="s">
        <v>6</v>
      </c>
      <c r="F78" s="988" t="s">
        <v>108</v>
      </c>
      <c r="G78" s="977" t="s">
        <v>118</v>
      </c>
      <c r="H78" s="1048">
        <v>0</v>
      </c>
      <c r="I78" s="1049">
        <v>0</v>
      </c>
      <c r="J78" s="1049">
        <v>0</v>
      </c>
      <c r="K78" s="1049">
        <v>0</v>
      </c>
      <c r="L78" s="1049">
        <v>60</v>
      </c>
      <c r="M78" s="1049">
        <v>2000</v>
      </c>
      <c r="N78" s="1058">
        <v>2000</v>
      </c>
      <c r="O78" s="1057" t="s">
        <v>137</v>
      </c>
    </row>
    <row r="79" spans="1:15" ht="79.5" thickBot="1">
      <c r="A79" s="982">
        <v>29</v>
      </c>
      <c r="B79" s="1001" t="s">
        <v>167</v>
      </c>
      <c r="C79" s="989" t="s">
        <v>95</v>
      </c>
      <c r="D79" s="971" t="s">
        <v>83</v>
      </c>
      <c r="E79" s="971" t="s">
        <v>6</v>
      </c>
      <c r="F79" s="971" t="s">
        <v>108</v>
      </c>
      <c r="G79" s="977" t="s">
        <v>118</v>
      </c>
      <c r="H79" s="1048">
        <v>0</v>
      </c>
      <c r="I79" s="1049">
        <v>0</v>
      </c>
      <c r="J79" s="1049">
        <v>0</v>
      </c>
      <c r="K79" s="1049">
        <v>500</v>
      </c>
      <c r="L79" s="1049">
        <v>1000</v>
      </c>
      <c r="M79" s="1049">
        <v>0</v>
      </c>
      <c r="N79" s="1058">
        <v>0</v>
      </c>
      <c r="O79" s="1057">
        <v>1500</v>
      </c>
    </row>
    <row r="80" spans="1:15" ht="98.25" customHeight="1" thickBot="1">
      <c r="A80" s="984">
        <v>30</v>
      </c>
      <c r="B80" s="979" t="s">
        <v>123</v>
      </c>
      <c r="C80" s="990" t="s">
        <v>95</v>
      </c>
      <c r="D80" s="977" t="s">
        <v>83</v>
      </c>
      <c r="E80" s="977" t="s">
        <v>6</v>
      </c>
      <c r="F80" s="977" t="s">
        <v>108</v>
      </c>
      <c r="G80" s="977" t="s">
        <v>124</v>
      </c>
      <c r="H80" s="1054">
        <v>0</v>
      </c>
      <c r="I80" s="1055">
        <v>300</v>
      </c>
      <c r="J80" s="1055">
        <v>500</v>
      </c>
      <c r="K80" s="1055">
        <v>1100</v>
      </c>
      <c r="L80" s="1055">
        <v>0</v>
      </c>
      <c r="M80" s="1055">
        <v>0</v>
      </c>
      <c r="N80" s="1056">
        <v>0</v>
      </c>
      <c r="O80" s="1057">
        <v>1900</v>
      </c>
    </row>
    <row r="81" spans="1:15" ht="79.5" thickBot="1">
      <c r="A81" s="982">
        <v>31</v>
      </c>
      <c r="B81" s="989" t="s">
        <v>109</v>
      </c>
      <c r="C81" s="989" t="s">
        <v>95</v>
      </c>
      <c r="D81" s="971" t="s">
        <v>107</v>
      </c>
      <c r="E81" s="971" t="s">
        <v>105</v>
      </c>
      <c r="F81" s="971" t="s">
        <v>108</v>
      </c>
      <c r="G81" s="977" t="s">
        <v>673</v>
      </c>
      <c r="H81" s="1048">
        <v>150</v>
      </c>
      <c r="I81" s="1049">
        <v>0</v>
      </c>
      <c r="J81" s="1049">
        <v>0</v>
      </c>
      <c r="K81" s="1049">
        <v>0</v>
      </c>
      <c r="L81" s="1049">
        <v>0</v>
      </c>
      <c r="M81" s="1049">
        <v>0</v>
      </c>
      <c r="N81" s="1058">
        <v>0</v>
      </c>
      <c r="O81" s="1057">
        <v>150</v>
      </c>
    </row>
    <row r="82" spans="1:15" ht="108" customHeight="1" thickBot="1">
      <c r="A82" s="1004">
        <v>32</v>
      </c>
      <c r="B82" s="1005" t="s">
        <v>126</v>
      </c>
      <c r="C82" s="1006" t="s">
        <v>715</v>
      </c>
      <c r="D82" s="1007" t="s">
        <v>127</v>
      </c>
      <c r="E82" s="1008" t="s">
        <v>128</v>
      </c>
      <c r="F82" s="971" t="s">
        <v>18</v>
      </c>
      <c r="G82" s="1007" t="s">
        <v>129</v>
      </c>
      <c r="H82" s="1059">
        <v>0</v>
      </c>
      <c r="I82" s="1059">
        <v>1100</v>
      </c>
      <c r="J82" s="1059">
        <v>3350</v>
      </c>
      <c r="K82" s="1059">
        <v>0</v>
      </c>
      <c r="L82" s="1059">
        <v>0</v>
      </c>
      <c r="M82" s="1059">
        <v>0</v>
      </c>
      <c r="N82" s="1060">
        <v>0</v>
      </c>
      <c r="O82" s="1061">
        <v>4450</v>
      </c>
    </row>
    <row r="83" spans="1:15" ht="108" customHeight="1" thickBot="1">
      <c r="A83" s="985">
        <v>33</v>
      </c>
      <c r="B83" s="989" t="s">
        <v>131</v>
      </c>
      <c r="C83" s="991" t="s">
        <v>715</v>
      </c>
      <c r="D83" s="1009" t="s">
        <v>130</v>
      </c>
      <c r="E83" s="971" t="s">
        <v>132</v>
      </c>
      <c r="F83" s="971" t="s">
        <v>144</v>
      </c>
      <c r="G83" s="1010" t="s">
        <v>124</v>
      </c>
      <c r="H83" s="1059">
        <v>0</v>
      </c>
      <c r="I83" s="1059">
        <v>0</v>
      </c>
      <c r="J83" s="1059">
        <v>500</v>
      </c>
      <c r="K83" s="1059">
        <v>500</v>
      </c>
      <c r="L83" s="1059">
        <v>0</v>
      </c>
      <c r="M83" s="1059">
        <v>0</v>
      </c>
      <c r="N83" s="1060">
        <v>0</v>
      </c>
      <c r="O83" s="1061">
        <v>1000</v>
      </c>
    </row>
    <row r="84" spans="1:15" ht="153.75" customHeight="1" thickBot="1">
      <c r="A84" s="1011">
        <v>34</v>
      </c>
      <c r="B84" s="1012" t="s">
        <v>142</v>
      </c>
      <c r="C84" s="1013" t="s">
        <v>95</v>
      </c>
      <c r="D84" s="1014" t="s">
        <v>146</v>
      </c>
      <c r="E84" s="977" t="s">
        <v>133</v>
      </c>
      <c r="F84" s="977" t="s">
        <v>143</v>
      </c>
      <c r="G84" s="977" t="s">
        <v>124</v>
      </c>
      <c r="H84" s="1053">
        <v>0</v>
      </c>
      <c r="I84" s="1053">
        <v>0</v>
      </c>
      <c r="J84" s="1053">
        <v>0</v>
      </c>
      <c r="K84" s="1053">
        <v>0</v>
      </c>
      <c r="L84" s="1053">
        <v>500</v>
      </c>
      <c r="M84" s="1053">
        <v>1500</v>
      </c>
      <c r="N84" s="1062">
        <v>500</v>
      </c>
      <c r="O84" s="1063">
        <v>2500</v>
      </c>
    </row>
    <row r="85" spans="1:15" ht="153.75" customHeight="1" thickBot="1">
      <c r="A85" s="985">
        <v>35</v>
      </c>
      <c r="B85" s="1002" t="s">
        <v>145</v>
      </c>
      <c r="C85" s="991" t="s">
        <v>95</v>
      </c>
      <c r="D85" s="1009" t="s">
        <v>149</v>
      </c>
      <c r="E85" s="977" t="s">
        <v>150</v>
      </c>
      <c r="F85" s="971" t="s">
        <v>151</v>
      </c>
      <c r="G85" s="971" t="s">
        <v>152</v>
      </c>
      <c r="H85" s="1053">
        <v>0</v>
      </c>
      <c r="I85" s="1053">
        <v>0</v>
      </c>
      <c r="J85" s="1053">
        <v>0</v>
      </c>
      <c r="K85" s="1053">
        <v>0</v>
      </c>
      <c r="L85" s="1064">
        <v>175</v>
      </c>
      <c r="M85" s="1053">
        <v>175</v>
      </c>
      <c r="N85" s="1065">
        <v>0</v>
      </c>
      <c r="O85" s="1066">
        <v>350</v>
      </c>
    </row>
    <row r="86" spans="1:15" ht="71.25" customHeight="1" thickBot="1">
      <c r="A86" s="985">
        <v>36</v>
      </c>
      <c r="B86" s="1002" t="s">
        <v>140</v>
      </c>
      <c r="C86" s="991" t="s">
        <v>95</v>
      </c>
      <c r="D86" s="1009" t="s">
        <v>138</v>
      </c>
      <c r="E86" s="977" t="s">
        <v>139</v>
      </c>
      <c r="F86" s="971" t="s">
        <v>151</v>
      </c>
      <c r="G86" s="977" t="s">
        <v>119</v>
      </c>
      <c r="H86" s="1053">
        <v>0</v>
      </c>
      <c r="I86" s="1053">
        <v>35</v>
      </c>
      <c r="J86" s="1053">
        <v>7</v>
      </c>
      <c r="K86" s="1053">
        <v>7</v>
      </c>
      <c r="L86" s="1053">
        <v>8</v>
      </c>
      <c r="M86" s="1053">
        <v>0</v>
      </c>
      <c r="N86" s="1065">
        <v>0</v>
      </c>
      <c r="O86" s="1031">
        <v>57</v>
      </c>
    </row>
    <row r="87" spans="1:15" ht="86.25" customHeight="1" thickBot="1">
      <c r="A87" s="985">
        <v>37</v>
      </c>
      <c r="B87" s="1015" t="s">
        <v>114</v>
      </c>
      <c r="C87" s="991" t="s">
        <v>95</v>
      </c>
      <c r="D87" s="1009" t="s">
        <v>141</v>
      </c>
      <c r="E87" s="977" t="s">
        <v>115</v>
      </c>
      <c r="F87" s="971" t="s">
        <v>75</v>
      </c>
      <c r="G87" s="977" t="s">
        <v>74</v>
      </c>
      <c r="H87" s="1053">
        <v>0</v>
      </c>
      <c r="I87" s="1053">
        <v>0</v>
      </c>
      <c r="J87" s="1053">
        <v>0</v>
      </c>
      <c r="K87" s="1053">
        <v>600</v>
      </c>
      <c r="L87" s="1053">
        <v>600</v>
      </c>
      <c r="M87" s="1053">
        <v>0</v>
      </c>
      <c r="N87" s="1065">
        <v>0</v>
      </c>
      <c r="O87" s="1031">
        <v>1200</v>
      </c>
    </row>
    <row r="88" spans="1:15" ht="101.25" customHeight="1" thickBot="1">
      <c r="A88" s="984">
        <v>38</v>
      </c>
      <c r="B88" s="990" t="s">
        <v>111</v>
      </c>
      <c r="C88" s="990" t="s">
        <v>95</v>
      </c>
      <c r="D88" s="977" t="s">
        <v>107</v>
      </c>
      <c r="E88" s="977" t="s">
        <v>112</v>
      </c>
      <c r="F88" s="977" t="s">
        <v>99</v>
      </c>
      <c r="G88" s="977" t="s">
        <v>674</v>
      </c>
      <c r="H88" s="1054">
        <v>0</v>
      </c>
      <c r="I88" s="1055">
        <v>0</v>
      </c>
      <c r="J88" s="1055">
        <v>0</v>
      </c>
      <c r="K88" s="1055">
        <v>0</v>
      </c>
      <c r="L88" s="1055">
        <v>50</v>
      </c>
      <c r="M88" s="1055">
        <v>50</v>
      </c>
      <c r="N88" s="1056">
        <v>0</v>
      </c>
      <c r="O88" s="1057">
        <v>100</v>
      </c>
    </row>
    <row r="89" spans="1:15" ht="217.5" customHeight="1" thickBot="1">
      <c r="A89" s="984">
        <v>39</v>
      </c>
      <c r="B89" s="990" t="s">
        <v>580</v>
      </c>
      <c r="C89" s="990" t="s">
        <v>95</v>
      </c>
      <c r="D89" s="977" t="s">
        <v>581</v>
      </c>
      <c r="E89" s="977" t="s">
        <v>583</v>
      </c>
      <c r="F89" s="977" t="s">
        <v>582</v>
      </c>
      <c r="G89" s="977" t="s">
        <v>584</v>
      </c>
      <c r="H89" s="1054">
        <v>0</v>
      </c>
      <c r="I89" s="1055">
        <v>0</v>
      </c>
      <c r="J89" s="1055">
        <v>830</v>
      </c>
      <c r="K89" s="1055">
        <v>80</v>
      </c>
      <c r="L89" s="1055">
        <v>0</v>
      </c>
      <c r="M89" s="1055">
        <v>0</v>
      </c>
      <c r="N89" s="1056">
        <v>0</v>
      </c>
      <c r="O89" s="1057">
        <f>SUM(H89:N89)</f>
        <v>910</v>
      </c>
    </row>
    <row r="90" spans="1:15" ht="113.25" thickBot="1">
      <c r="A90" s="995">
        <v>40</v>
      </c>
      <c r="B90" s="996" t="s">
        <v>362</v>
      </c>
      <c r="C90" s="1075" t="s">
        <v>715</v>
      </c>
      <c r="D90" s="1075" t="s">
        <v>546</v>
      </c>
      <c r="E90" s="996" t="s">
        <v>171</v>
      </c>
      <c r="F90" s="996" t="s">
        <v>169</v>
      </c>
      <c r="G90" s="996" t="s">
        <v>329</v>
      </c>
      <c r="H90" s="1076">
        <v>0</v>
      </c>
      <c r="I90" s="1077">
        <v>340</v>
      </c>
      <c r="J90" s="1077">
        <v>0</v>
      </c>
      <c r="K90" s="1077">
        <v>0</v>
      </c>
      <c r="L90" s="1077">
        <v>0</v>
      </c>
      <c r="M90" s="1077">
        <v>0</v>
      </c>
      <c r="N90" s="1078">
        <v>0</v>
      </c>
      <c r="O90" s="1079">
        <v>340</v>
      </c>
    </row>
    <row r="91" ht="12"/>
    <row r="92" ht="12">
      <c r="H92" s="974" t="s">
        <v>410</v>
      </c>
    </row>
    <row r="93" ht="12">
      <c r="H93" s="974" t="s">
        <v>25</v>
      </c>
    </row>
  </sheetData>
  <mergeCells count="128">
    <mergeCell ref="N51:N58"/>
    <mergeCell ref="O51:O58"/>
    <mergeCell ref="O59:O66"/>
    <mergeCell ref="N59:N66"/>
    <mergeCell ref="O67:O72"/>
    <mergeCell ref="N67:N72"/>
    <mergeCell ref="I67:I72"/>
    <mergeCell ref="J67:J72"/>
    <mergeCell ref="L51:L58"/>
    <mergeCell ref="K43:K50"/>
    <mergeCell ref="L43:L50"/>
    <mergeCell ref="M43:M50"/>
    <mergeCell ref="M51:M58"/>
    <mergeCell ref="J59:J66"/>
    <mergeCell ref="K67:K72"/>
    <mergeCell ref="L67:L72"/>
    <mergeCell ref="M67:M72"/>
    <mergeCell ref="M59:M66"/>
    <mergeCell ref="L59:L66"/>
    <mergeCell ref="K59:K66"/>
    <mergeCell ref="I59:I66"/>
    <mergeCell ref="G43:G50"/>
    <mergeCell ref="F35:F42"/>
    <mergeCell ref="E43:E50"/>
    <mergeCell ref="F43:F50"/>
    <mergeCell ref="J51:J58"/>
    <mergeCell ref="K51:K58"/>
    <mergeCell ref="G35:G42"/>
    <mergeCell ref="H35:H42"/>
    <mergeCell ref="I35:I42"/>
    <mergeCell ref="J35:J42"/>
    <mergeCell ref="K35:K42"/>
    <mergeCell ref="G51:G58"/>
    <mergeCell ref="H51:H58"/>
    <mergeCell ref="I51:I58"/>
    <mergeCell ref="E67:E72"/>
    <mergeCell ref="F67:F72"/>
    <mergeCell ref="E51:E58"/>
    <mergeCell ref="F51:F58"/>
    <mergeCell ref="E59:E66"/>
    <mergeCell ref="F59:F66"/>
    <mergeCell ref="A67:A72"/>
    <mergeCell ref="B67:B72"/>
    <mergeCell ref="C67:C72"/>
    <mergeCell ref="D67:D72"/>
    <mergeCell ref="A59:A66"/>
    <mergeCell ref="B59:B66"/>
    <mergeCell ref="C59:C66"/>
    <mergeCell ref="D59:D66"/>
    <mergeCell ref="A51:A58"/>
    <mergeCell ref="B51:B58"/>
    <mergeCell ref="C51:C58"/>
    <mergeCell ref="D51:D58"/>
    <mergeCell ref="A43:A50"/>
    <mergeCell ref="B43:B50"/>
    <mergeCell ref="C43:C50"/>
    <mergeCell ref="D43:D50"/>
    <mergeCell ref="A35:A42"/>
    <mergeCell ref="B35:B42"/>
    <mergeCell ref="C35:C42"/>
    <mergeCell ref="A26:A32"/>
    <mergeCell ref="B26:B32"/>
    <mergeCell ref="C26:C32"/>
    <mergeCell ref="D35:D42"/>
    <mergeCell ref="D5:D6"/>
    <mergeCell ref="E5:E6"/>
    <mergeCell ref="F5:F6"/>
    <mergeCell ref="F26:F32"/>
    <mergeCell ref="F13:F14"/>
    <mergeCell ref="E13:E14"/>
    <mergeCell ref="E26:E32"/>
    <mergeCell ref="E35:E42"/>
    <mergeCell ref="D26:D32"/>
    <mergeCell ref="M26:M29"/>
    <mergeCell ref="N26:N29"/>
    <mergeCell ref="A5:A6"/>
    <mergeCell ref="B5:B6"/>
    <mergeCell ref="C5:C6"/>
    <mergeCell ref="B9:B10"/>
    <mergeCell ref="C9:C10"/>
    <mergeCell ref="L35:L42"/>
    <mergeCell ref="N35:N42"/>
    <mergeCell ref="I43:I50"/>
    <mergeCell ref="H43:H50"/>
    <mergeCell ref="O26:O29"/>
    <mergeCell ref="N43:N50"/>
    <mergeCell ref="I26:I29"/>
    <mergeCell ref="J26:J29"/>
    <mergeCell ref="K26:K29"/>
    <mergeCell ref="L26:L29"/>
    <mergeCell ref="J43:J50"/>
    <mergeCell ref="M35:M42"/>
    <mergeCell ref="O43:O50"/>
    <mergeCell ref="O35:O42"/>
    <mergeCell ref="G67:G72"/>
    <mergeCell ref="H67:H72"/>
    <mergeCell ref="G26:G29"/>
    <mergeCell ref="H26:H29"/>
    <mergeCell ref="G59:G66"/>
    <mergeCell ref="H59:H66"/>
    <mergeCell ref="O9:O10"/>
    <mergeCell ref="B11:B12"/>
    <mergeCell ref="C11:C12"/>
    <mergeCell ref="D11:D12"/>
    <mergeCell ref="E11:E12"/>
    <mergeCell ref="F11:F12"/>
    <mergeCell ref="O11:O12"/>
    <mergeCell ref="E9:E10"/>
    <mergeCell ref="F9:F10"/>
    <mergeCell ref="D9:D10"/>
    <mergeCell ref="O15:O16"/>
    <mergeCell ref="B13:B14"/>
    <mergeCell ref="C13:C14"/>
    <mergeCell ref="D13:D14"/>
    <mergeCell ref="C15:C16"/>
    <mergeCell ref="D15:D16"/>
    <mergeCell ref="E15:E16"/>
    <mergeCell ref="F15:F16"/>
    <mergeCell ref="H3:L3"/>
    <mergeCell ref="A15:A16"/>
    <mergeCell ref="A13:A14"/>
    <mergeCell ref="A11:A12"/>
    <mergeCell ref="A9:A10"/>
    <mergeCell ref="G5:G6"/>
    <mergeCell ref="B4:M4"/>
    <mergeCell ref="H5:O5"/>
    <mergeCell ref="O13:O14"/>
    <mergeCell ref="B15:B1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82" r:id="rId4"/>
  <headerFooter alignWithMargins="0">
    <oddFooter>&amp;LWieloletni Plan Inwestycyjno-Remontowy na lata 2007-2013&amp;RStrona &amp;P</oddFooter>
  </headerFooter>
  <rowBreaks count="6" manualBreakCount="6">
    <brk id="8" max="14" man="1"/>
    <brk id="12" max="14" man="1"/>
    <brk id="21" max="14" man="1"/>
    <brk id="25" max="14" man="1"/>
    <brk id="34" max="14" man="1"/>
    <brk id="65" max="14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5"/>
  <sheetViews>
    <sheetView defaultGridColor="0" zoomScale="85" zoomScaleNormal="85" zoomScaleSheetLayoutView="75" colorId="39" workbookViewId="0" topLeftCell="B168">
      <selection activeCell="F71" sqref="F71"/>
    </sheetView>
  </sheetViews>
  <sheetFormatPr defaultColWidth="9.00390625" defaultRowHeight="12.75"/>
  <cols>
    <col min="1" max="1" width="4.125" style="90" customWidth="1"/>
    <col min="2" max="2" width="8.875" style="90" customWidth="1"/>
    <col min="4" max="4" width="57.125" style="0" customWidth="1"/>
    <col min="5" max="5" width="15.75390625" style="15" customWidth="1"/>
    <col min="6" max="6" width="16.375" style="15" customWidth="1"/>
    <col min="7" max="7" width="14.625" style="0" customWidth="1"/>
    <col min="8" max="8" width="5.75390625" style="0" customWidth="1"/>
    <col min="9" max="9" width="7.125" style="0" customWidth="1"/>
    <col min="10" max="10" width="6.625" style="0" customWidth="1"/>
    <col min="11" max="11" width="5.75390625" style="0" customWidth="1"/>
    <col min="12" max="12" width="7.125" style="0" customWidth="1"/>
  </cols>
  <sheetData>
    <row r="1" ht="12.75">
      <c r="F1" s="141" t="s">
        <v>413</v>
      </c>
    </row>
    <row r="2" ht="12.75">
      <c r="F2" s="141" t="s">
        <v>412</v>
      </c>
    </row>
    <row r="3" spans="1:6" ht="12.75">
      <c r="A3" s="91"/>
      <c r="B3" s="91"/>
      <c r="C3" s="1"/>
      <c r="D3" s="1"/>
      <c r="F3" s="141" t="s">
        <v>414</v>
      </c>
    </row>
    <row r="4" spans="1:6" ht="18">
      <c r="A4" s="91"/>
      <c r="B4" s="91"/>
      <c r="C4" s="1"/>
      <c r="D4" s="6" t="s">
        <v>415</v>
      </c>
      <c r="E4" s="8"/>
      <c r="F4" s="7"/>
    </row>
    <row r="5" spans="1:6" ht="11.25" customHeight="1">
      <c r="A5" s="91"/>
      <c r="B5" s="91"/>
      <c r="C5" s="1"/>
      <c r="D5" s="142" t="s">
        <v>418</v>
      </c>
      <c r="E5" s="8"/>
      <c r="F5" s="7"/>
    </row>
    <row r="6" spans="1:7" ht="15.75">
      <c r="A6" s="91"/>
      <c r="B6" s="91"/>
      <c r="D6" s="5" t="s">
        <v>374</v>
      </c>
      <c r="E6" s="8"/>
      <c r="F6" s="8"/>
      <c r="G6" s="1"/>
    </row>
    <row r="7" spans="1:7" ht="13.5" thickBot="1">
      <c r="A7" s="91"/>
      <c r="B7" s="92"/>
      <c r="C7" s="1"/>
      <c r="D7" s="1"/>
      <c r="E7" s="8"/>
      <c r="F7" s="8"/>
      <c r="G7" s="1"/>
    </row>
    <row r="8" spans="1:7" ht="22.5" customHeight="1" thickBot="1">
      <c r="A8" s="1221" t="s">
        <v>229</v>
      </c>
      <c r="B8" s="1222"/>
      <c r="C8" s="1223"/>
      <c r="D8" s="1219" t="s">
        <v>227</v>
      </c>
      <c r="E8" s="1226" t="s">
        <v>409</v>
      </c>
      <c r="F8" s="1224" t="s">
        <v>325</v>
      </c>
      <c r="G8" s="1219" t="s">
        <v>357</v>
      </c>
    </row>
    <row r="9" spans="1:7" ht="24.75" thickBot="1">
      <c r="A9" s="2" t="s">
        <v>213</v>
      </c>
      <c r="B9" s="53" t="s">
        <v>215</v>
      </c>
      <c r="C9" s="3" t="s">
        <v>228</v>
      </c>
      <c r="D9" s="1220"/>
      <c r="E9" s="1227"/>
      <c r="F9" s="1225"/>
      <c r="G9" s="1220"/>
    </row>
    <row r="10" spans="1:7" ht="13.5" thickBot="1">
      <c r="A10" s="93">
        <v>1</v>
      </c>
      <c r="B10" s="94">
        <v>2</v>
      </c>
      <c r="C10" s="54">
        <v>3</v>
      </c>
      <c r="D10" s="54">
        <v>4</v>
      </c>
      <c r="E10" s="35">
        <v>5</v>
      </c>
      <c r="F10" s="39">
        <v>6</v>
      </c>
      <c r="G10" s="16">
        <v>7</v>
      </c>
    </row>
    <row r="11" spans="1:7" ht="15" thickBot="1">
      <c r="A11" s="1228" t="s">
        <v>230</v>
      </c>
      <c r="B11" s="1229"/>
      <c r="C11" s="761"/>
      <c r="D11" s="762" t="s">
        <v>234</v>
      </c>
      <c r="E11" s="769">
        <f>SUM(E12)</f>
        <v>70168</v>
      </c>
      <c r="F11" s="770">
        <f>SUM(F12)</f>
        <v>50000</v>
      </c>
      <c r="G11" s="769">
        <f>SUM(G12)</f>
        <v>35000</v>
      </c>
    </row>
    <row r="12" spans="1:7" ht="13.5" thickBot="1">
      <c r="A12" s="771"/>
      <c r="B12" s="766" t="s">
        <v>231</v>
      </c>
      <c r="C12" s="772"/>
      <c r="D12" s="768" t="s">
        <v>235</v>
      </c>
      <c r="E12" s="769">
        <f>SUM(E13:E14)</f>
        <v>70168</v>
      </c>
      <c r="F12" s="770">
        <f>SUM(F13:F14)</f>
        <v>50000</v>
      </c>
      <c r="G12" s="769">
        <f>SUM(G13:G14)</f>
        <v>35000</v>
      </c>
    </row>
    <row r="13" spans="1:7" ht="36">
      <c r="A13" s="95"/>
      <c r="B13" s="96"/>
      <c r="C13" s="61" t="s">
        <v>286</v>
      </c>
      <c r="D13" s="83" t="s">
        <v>321</v>
      </c>
      <c r="E13" s="717">
        <v>70000</v>
      </c>
      <c r="F13" s="12">
        <v>50000</v>
      </c>
      <c r="G13" s="17">
        <v>35000</v>
      </c>
    </row>
    <row r="14" spans="1:7" ht="24.75" thickBot="1">
      <c r="A14" s="97"/>
      <c r="B14" s="98"/>
      <c r="C14" s="62" t="s">
        <v>312</v>
      </c>
      <c r="D14" s="75" t="s">
        <v>358</v>
      </c>
      <c r="E14" s="740">
        <v>168</v>
      </c>
      <c r="F14" s="40">
        <v>0</v>
      </c>
      <c r="G14" s="19">
        <v>0</v>
      </c>
    </row>
    <row r="15" spans="1:7" ht="15" thickBot="1">
      <c r="A15" s="1228" t="s">
        <v>232</v>
      </c>
      <c r="B15" s="1229"/>
      <c r="C15" s="761"/>
      <c r="D15" s="762" t="s">
        <v>216</v>
      </c>
      <c r="E15" s="769">
        <f>SUM(E16+E19)</f>
        <v>250897</v>
      </c>
      <c r="F15" s="770">
        <f>SUM(F16+F19)</f>
        <v>253131</v>
      </c>
      <c r="G15" s="769">
        <f>SUM(G16+G19)</f>
        <v>256154</v>
      </c>
    </row>
    <row r="16" spans="1:7" ht="13.5" thickBot="1">
      <c r="A16" s="765"/>
      <c r="B16" s="766" t="s">
        <v>284</v>
      </c>
      <c r="C16" s="772"/>
      <c r="D16" s="768" t="s">
        <v>285</v>
      </c>
      <c r="E16" s="769">
        <f>SUM(E17:E18)</f>
        <v>243974</v>
      </c>
      <c r="F16" s="770">
        <f>SUM(F17:F18)</f>
        <v>252931</v>
      </c>
      <c r="G16" s="769">
        <f>SUM(G17:G18)</f>
        <v>256154</v>
      </c>
    </row>
    <row r="17" spans="1:7" ht="36">
      <c r="A17" s="100"/>
      <c r="B17" s="98"/>
      <c r="C17" s="61" t="s">
        <v>286</v>
      </c>
      <c r="D17" s="84" t="s">
        <v>321</v>
      </c>
      <c r="E17" s="718">
        <v>0</v>
      </c>
      <c r="F17" s="40">
        <v>3500</v>
      </c>
      <c r="G17" s="19">
        <v>0</v>
      </c>
    </row>
    <row r="18" spans="1:7" ht="36.75" thickBot="1">
      <c r="A18" s="101"/>
      <c r="B18" s="102"/>
      <c r="C18" s="57" t="s">
        <v>287</v>
      </c>
      <c r="D18" s="85" t="s">
        <v>359</v>
      </c>
      <c r="E18" s="741">
        <v>243974</v>
      </c>
      <c r="F18" s="14">
        <v>249431</v>
      </c>
      <c r="G18" s="20">
        <v>256154</v>
      </c>
    </row>
    <row r="19" spans="1:7" ht="13.5" thickBot="1">
      <c r="A19" s="765"/>
      <c r="B19" s="766" t="s">
        <v>338</v>
      </c>
      <c r="C19" s="772"/>
      <c r="D19" s="768" t="s">
        <v>339</v>
      </c>
      <c r="E19" s="769">
        <f>SUM(E20:E21)</f>
        <v>6923</v>
      </c>
      <c r="F19" s="770">
        <f>SUM(F20:F21)</f>
        <v>200</v>
      </c>
      <c r="G19" s="769">
        <f>SUM(G20:G21)</f>
        <v>0</v>
      </c>
    </row>
    <row r="20" spans="1:7" ht="12.75">
      <c r="A20" s="103"/>
      <c r="B20" s="96"/>
      <c r="C20" s="61" t="s">
        <v>333</v>
      </c>
      <c r="D20" s="83" t="s">
        <v>334</v>
      </c>
      <c r="E20" s="742">
        <v>684</v>
      </c>
      <c r="F20" s="12">
        <v>200</v>
      </c>
      <c r="G20" s="17">
        <v>0</v>
      </c>
    </row>
    <row r="21" spans="1:7" ht="24.75" thickBot="1">
      <c r="A21" s="101"/>
      <c r="B21" s="104"/>
      <c r="C21" s="57" t="s">
        <v>318</v>
      </c>
      <c r="D21" s="86" t="s">
        <v>319</v>
      </c>
      <c r="E21" s="719">
        <v>6239</v>
      </c>
      <c r="F21" s="14"/>
      <c r="G21" s="20"/>
    </row>
    <row r="22" spans="1:7" ht="15" thickBot="1">
      <c r="A22" s="1228" t="s">
        <v>271</v>
      </c>
      <c r="B22" s="1229"/>
      <c r="C22" s="761"/>
      <c r="D22" s="762" t="s">
        <v>272</v>
      </c>
      <c r="E22" s="769">
        <f>SUM(E23)</f>
        <v>459522</v>
      </c>
      <c r="F22" s="770">
        <f>SUM(F23)</f>
        <v>516300</v>
      </c>
      <c r="G22" s="769">
        <f>SUM(G23)</f>
        <v>514100</v>
      </c>
    </row>
    <row r="23" spans="1:7" ht="13.5" thickBot="1">
      <c r="A23" s="765"/>
      <c r="B23" s="766" t="s">
        <v>273</v>
      </c>
      <c r="C23" s="772"/>
      <c r="D23" s="768" t="s">
        <v>274</v>
      </c>
      <c r="E23" s="769">
        <f>SUM(E24:E28)</f>
        <v>459522</v>
      </c>
      <c r="F23" s="770">
        <f>SUM(F24:F28)</f>
        <v>516300</v>
      </c>
      <c r="G23" s="769">
        <f>SUM(G24:G28)</f>
        <v>514100</v>
      </c>
    </row>
    <row r="24" spans="1:7" ht="36">
      <c r="A24" s="103"/>
      <c r="B24" s="105"/>
      <c r="C24" s="63" t="s">
        <v>288</v>
      </c>
      <c r="D24" s="83" t="s">
        <v>347</v>
      </c>
      <c r="E24" s="728">
        <v>16246</v>
      </c>
      <c r="F24" s="41">
        <v>16300</v>
      </c>
      <c r="G24" s="22">
        <v>14100</v>
      </c>
    </row>
    <row r="25" spans="1:7" ht="12.75">
      <c r="A25" s="106"/>
      <c r="B25" s="107"/>
      <c r="C25" s="64" t="s">
        <v>293</v>
      </c>
      <c r="D25" s="75" t="s">
        <v>399</v>
      </c>
      <c r="E25" s="729">
        <v>2681</v>
      </c>
      <c r="F25" s="13">
        <v>0</v>
      </c>
      <c r="G25" s="28">
        <v>0</v>
      </c>
    </row>
    <row r="26" spans="1:7" ht="12.75">
      <c r="A26" s="106"/>
      <c r="B26" s="107"/>
      <c r="C26" s="64" t="s">
        <v>290</v>
      </c>
      <c r="D26" s="75" t="s">
        <v>400</v>
      </c>
      <c r="E26" s="729">
        <v>2296</v>
      </c>
      <c r="F26" s="13">
        <v>0</v>
      </c>
      <c r="G26" s="28">
        <v>0</v>
      </c>
    </row>
    <row r="27" spans="1:7" ht="36">
      <c r="A27" s="106"/>
      <c r="B27" s="107"/>
      <c r="C27" s="64" t="s">
        <v>317</v>
      </c>
      <c r="D27" s="75" t="s">
        <v>316</v>
      </c>
      <c r="E27" s="743">
        <v>233515</v>
      </c>
      <c r="F27" s="13">
        <v>0</v>
      </c>
      <c r="G27" s="28">
        <v>500000</v>
      </c>
    </row>
    <row r="28" spans="1:7" ht="36.75" thickBot="1">
      <c r="A28" s="106"/>
      <c r="B28" s="107"/>
      <c r="C28" s="64" t="s">
        <v>379</v>
      </c>
      <c r="D28" s="85" t="s">
        <v>369</v>
      </c>
      <c r="E28" s="743">
        <v>204784</v>
      </c>
      <c r="F28" s="13">
        <v>500000</v>
      </c>
      <c r="G28" s="28">
        <v>0</v>
      </c>
    </row>
    <row r="29" spans="1:7" ht="15" thickBot="1">
      <c r="A29" s="1228" t="s">
        <v>370</v>
      </c>
      <c r="B29" s="1229"/>
      <c r="C29" s="773"/>
      <c r="D29" s="768" t="s">
        <v>372</v>
      </c>
      <c r="E29" s="769">
        <f>SUM(E30)</f>
        <v>0</v>
      </c>
      <c r="F29" s="770">
        <f>SUM(F30)</f>
        <v>0</v>
      </c>
      <c r="G29" s="769">
        <f>SUM(G30)</f>
        <v>0</v>
      </c>
    </row>
    <row r="30" spans="1:7" ht="13.5" thickBot="1">
      <c r="A30" s="774"/>
      <c r="B30" s="775" t="s">
        <v>371</v>
      </c>
      <c r="C30" s="776"/>
      <c r="D30" s="777" t="s">
        <v>373</v>
      </c>
      <c r="E30" s="778">
        <f>SUM(E31:E32)</f>
        <v>0</v>
      </c>
      <c r="F30" s="779">
        <f>SUM(F31:F32)</f>
        <v>0</v>
      </c>
      <c r="G30" s="778">
        <f>SUM(G31:G32)</f>
        <v>0</v>
      </c>
    </row>
    <row r="31" spans="1:7" ht="36">
      <c r="A31" s="108"/>
      <c r="B31" s="98"/>
      <c r="C31" s="65" t="s">
        <v>368</v>
      </c>
      <c r="D31" s="85" t="s">
        <v>369</v>
      </c>
      <c r="E31" s="744">
        <v>0</v>
      </c>
      <c r="F31" s="10">
        <v>0</v>
      </c>
      <c r="G31" s="23">
        <v>0</v>
      </c>
    </row>
    <row r="32" spans="1:7" ht="36.75" thickBot="1">
      <c r="A32" s="109"/>
      <c r="B32" s="104"/>
      <c r="C32" s="65" t="s">
        <v>317</v>
      </c>
      <c r="D32" s="85" t="s">
        <v>316</v>
      </c>
      <c r="E32" s="745">
        <v>0</v>
      </c>
      <c r="F32" s="11">
        <v>0</v>
      </c>
      <c r="G32" s="24">
        <v>0</v>
      </c>
    </row>
    <row r="33" spans="1:7" ht="15" thickBot="1">
      <c r="A33" s="1228" t="s">
        <v>236</v>
      </c>
      <c r="B33" s="1230"/>
      <c r="C33" s="773"/>
      <c r="D33" s="762" t="s">
        <v>237</v>
      </c>
      <c r="E33" s="763">
        <f>SUM(E34)</f>
        <v>54757</v>
      </c>
      <c r="F33" s="764">
        <f>SUM(F34)</f>
        <v>43071</v>
      </c>
      <c r="G33" s="763">
        <f>SUM(G34)</f>
        <v>28489</v>
      </c>
    </row>
    <row r="34" spans="1:7" ht="13.5" thickBot="1">
      <c r="A34" s="765"/>
      <c r="B34" s="766" t="s">
        <v>238</v>
      </c>
      <c r="C34" s="780"/>
      <c r="D34" s="768" t="s">
        <v>218</v>
      </c>
      <c r="E34" s="763">
        <f>SUM(E35:E38)</f>
        <v>54757</v>
      </c>
      <c r="F34" s="764">
        <f>SUM(F35:F38)</f>
        <v>43071</v>
      </c>
      <c r="G34" s="763">
        <f>SUM(G35:G38)</f>
        <v>28489</v>
      </c>
    </row>
    <row r="35" spans="1:7" ht="24">
      <c r="A35" s="103"/>
      <c r="B35" s="96"/>
      <c r="C35" s="63" t="s">
        <v>289</v>
      </c>
      <c r="D35" s="83" t="s">
        <v>311</v>
      </c>
      <c r="E35" s="730">
        <v>1258</v>
      </c>
      <c r="F35" s="42">
        <v>689</v>
      </c>
      <c r="G35" s="25">
        <v>689</v>
      </c>
    </row>
    <row r="36" spans="1:7" ht="45" customHeight="1">
      <c r="A36" s="100"/>
      <c r="B36" s="110"/>
      <c r="C36" s="68" t="s">
        <v>288</v>
      </c>
      <c r="D36" s="87" t="s">
        <v>347</v>
      </c>
      <c r="E36" s="731">
        <v>7802</v>
      </c>
      <c r="F36" s="43">
        <v>7382</v>
      </c>
      <c r="G36" s="26">
        <v>7800</v>
      </c>
    </row>
    <row r="37" spans="1:7" ht="36">
      <c r="A37" s="106"/>
      <c r="B37" s="107"/>
      <c r="C37" s="64" t="s">
        <v>286</v>
      </c>
      <c r="D37" s="75" t="s">
        <v>321</v>
      </c>
      <c r="E37" s="720">
        <v>4328</v>
      </c>
      <c r="F37" s="44">
        <v>35000</v>
      </c>
      <c r="G37" s="18">
        <v>20000</v>
      </c>
    </row>
    <row r="38" spans="1:7" ht="24.75" thickBot="1">
      <c r="A38" s="111"/>
      <c r="B38" s="112"/>
      <c r="C38" s="63" t="s">
        <v>306</v>
      </c>
      <c r="D38" s="83" t="s">
        <v>358</v>
      </c>
      <c r="E38" s="746">
        <v>41369</v>
      </c>
      <c r="F38" s="45">
        <v>0</v>
      </c>
      <c r="G38" s="27">
        <v>0</v>
      </c>
    </row>
    <row r="39" spans="1:7" ht="15" thickBot="1">
      <c r="A39" s="1231">
        <v>710</v>
      </c>
      <c r="B39" s="1230"/>
      <c r="C39" s="781"/>
      <c r="D39" s="762" t="s">
        <v>233</v>
      </c>
      <c r="E39" s="769">
        <f>SUM(E40+E42+E44)</f>
        <v>204524</v>
      </c>
      <c r="F39" s="770">
        <f>SUM(F40+F42+F44)</f>
        <v>250000</v>
      </c>
      <c r="G39" s="769">
        <f>SUM(G40+G42+G44)</f>
        <v>254000</v>
      </c>
    </row>
    <row r="40" spans="1:7" ht="13.5" thickBot="1">
      <c r="A40" s="782"/>
      <c r="B40" s="783">
        <v>71013</v>
      </c>
      <c r="C40" s="784"/>
      <c r="D40" s="768" t="s">
        <v>254</v>
      </c>
      <c r="E40" s="769">
        <f>SUM(E41)</f>
        <v>35000</v>
      </c>
      <c r="F40" s="770">
        <f>SUM(F41)</f>
        <v>30000</v>
      </c>
      <c r="G40" s="770">
        <f>SUM(G41)</f>
        <v>30000</v>
      </c>
    </row>
    <row r="41" spans="1:7" ht="36.75" thickBot="1">
      <c r="A41" s="113"/>
      <c r="B41" s="114"/>
      <c r="C41" s="69">
        <v>2110</v>
      </c>
      <c r="D41" s="87" t="s">
        <v>321</v>
      </c>
      <c r="E41" s="718">
        <v>35000</v>
      </c>
      <c r="F41" s="40">
        <v>30000</v>
      </c>
      <c r="G41" s="19">
        <v>30000</v>
      </c>
    </row>
    <row r="42" spans="1:7" ht="13.5" thickBot="1">
      <c r="A42" s="782"/>
      <c r="B42" s="783">
        <v>71014</v>
      </c>
      <c r="C42" s="784"/>
      <c r="D42" s="768" t="s">
        <v>217</v>
      </c>
      <c r="E42" s="769">
        <f>SUM(E43)</f>
        <v>13998</v>
      </c>
      <c r="F42" s="770">
        <f>SUM(F43)</f>
        <v>61000</v>
      </c>
      <c r="G42" s="769">
        <f>SUM(G43)</f>
        <v>30000</v>
      </c>
    </row>
    <row r="43" spans="1:7" ht="36.75" thickBot="1">
      <c r="A43" s="113"/>
      <c r="B43" s="114"/>
      <c r="C43" s="69">
        <v>2110</v>
      </c>
      <c r="D43" s="87" t="s">
        <v>321</v>
      </c>
      <c r="E43" s="718">
        <v>13998</v>
      </c>
      <c r="F43" s="40">
        <v>61000</v>
      </c>
      <c r="G43" s="19">
        <v>30000</v>
      </c>
    </row>
    <row r="44" spans="1:7" ht="13.5" thickBot="1">
      <c r="A44" s="782"/>
      <c r="B44" s="783">
        <v>71015</v>
      </c>
      <c r="C44" s="784"/>
      <c r="D44" s="768" t="s">
        <v>245</v>
      </c>
      <c r="E44" s="769">
        <f>SUM(E45:E47)</f>
        <v>155526</v>
      </c>
      <c r="F44" s="770">
        <f>SUM(F45:F47)</f>
        <v>159000</v>
      </c>
      <c r="G44" s="769">
        <f>SUM(G45:G47)</f>
        <v>194000</v>
      </c>
    </row>
    <row r="45" spans="1:8" ht="36">
      <c r="A45" s="115"/>
      <c r="B45" s="116"/>
      <c r="C45" s="70">
        <v>2110</v>
      </c>
      <c r="D45" s="74" t="s">
        <v>321</v>
      </c>
      <c r="E45" s="821">
        <v>155520</v>
      </c>
      <c r="F45" s="824">
        <v>152000</v>
      </c>
      <c r="G45" s="826">
        <v>187000</v>
      </c>
      <c r="H45" s="4"/>
    </row>
    <row r="46" spans="1:8" ht="24">
      <c r="A46" s="113"/>
      <c r="B46" s="114"/>
      <c r="C46" s="69">
        <v>2360</v>
      </c>
      <c r="D46" s="85" t="s">
        <v>344</v>
      </c>
      <c r="E46" s="822">
        <v>6</v>
      </c>
      <c r="F46" s="37">
        <v>0</v>
      </c>
      <c r="G46" s="28">
        <v>0</v>
      </c>
      <c r="H46" s="4"/>
    </row>
    <row r="47" spans="1:7" ht="36.75" thickBot="1">
      <c r="A47" s="101"/>
      <c r="B47" s="102"/>
      <c r="C47" s="65" t="s">
        <v>326</v>
      </c>
      <c r="D47" s="76" t="s">
        <v>323</v>
      </c>
      <c r="E47" s="823">
        <v>0</v>
      </c>
      <c r="F47" s="825">
        <v>7000</v>
      </c>
      <c r="G47" s="827">
        <v>7000</v>
      </c>
    </row>
    <row r="48" spans="1:7" ht="15" thickBot="1">
      <c r="A48" s="1231">
        <v>750</v>
      </c>
      <c r="B48" s="1230"/>
      <c r="C48" s="781"/>
      <c r="D48" s="762" t="s">
        <v>244</v>
      </c>
      <c r="E48" s="769">
        <f>SUM(E49+E53+E64)</f>
        <v>2464578</v>
      </c>
      <c r="F48" s="770">
        <f>SUM(F49+F53+F64)</f>
        <v>1787080</v>
      </c>
      <c r="G48" s="769">
        <f>SUM(G49+G53+G64)</f>
        <v>3391289</v>
      </c>
    </row>
    <row r="49" spans="1:7" ht="13.5" thickBot="1">
      <c r="A49" s="782"/>
      <c r="B49" s="783">
        <v>75011</v>
      </c>
      <c r="C49" s="784"/>
      <c r="D49" s="768" t="s">
        <v>220</v>
      </c>
      <c r="E49" s="769">
        <f>SUM(E50:E52)</f>
        <v>141214</v>
      </c>
      <c r="F49" s="770">
        <f>SUM(F50:F52)</f>
        <v>218635</v>
      </c>
      <c r="G49" s="769">
        <f>SUM(G50:G52)</f>
        <v>198065</v>
      </c>
    </row>
    <row r="50" spans="1:7" ht="36">
      <c r="A50" s="115"/>
      <c r="B50" s="116"/>
      <c r="C50" s="70">
        <v>2110</v>
      </c>
      <c r="D50" s="83" t="s">
        <v>321</v>
      </c>
      <c r="E50" s="717">
        <v>134932</v>
      </c>
      <c r="F50" s="12">
        <v>138980</v>
      </c>
      <c r="G50" s="17">
        <v>141065</v>
      </c>
    </row>
    <row r="51" spans="1:7" ht="29.25" customHeight="1">
      <c r="A51" s="113"/>
      <c r="B51" s="114"/>
      <c r="C51" s="69">
        <v>2120</v>
      </c>
      <c r="D51" s="87" t="s">
        <v>403</v>
      </c>
      <c r="E51" s="718">
        <v>6282</v>
      </c>
      <c r="F51" s="40">
        <v>0</v>
      </c>
      <c r="G51" s="19">
        <v>0</v>
      </c>
    </row>
    <row r="52" spans="1:7" ht="24.75" thickBot="1">
      <c r="A52" s="117"/>
      <c r="B52" s="118"/>
      <c r="C52" s="68" t="s">
        <v>306</v>
      </c>
      <c r="D52" s="85" t="s">
        <v>344</v>
      </c>
      <c r="E52" s="741">
        <v>0</v>
      </c>
      <c r="F52" s="14">
        <v>79655</v>
      </c>
      <c r="G52" s="20">
        <v>57000</v>
      </c>
    </row>
    <row r="53" spans="1:7" ht="13.5" thickBot="1">
      <c r="A53" s="782"/>
      <c r="B53" s="783">
        <v>75020</v>
      </c>
      <c r="C53" s="784"/>
      <c r="D53" s="768" t="s">
        <v>264</v>
      </c>
      <c r="E53" s="769">
        <f>SUM(E54:E63)</f>
        <v>2307694</v>
      </c>
      <c r="F53" s="770">
        <f>SUM(F54:F63)</f>
        <v>1551245</v>
      </c>
      <c r="G53" s="769">
        <f>SUM(G54:G63)</f>
        <v>3176024</v>
      </c>
    </row>
    <row r="54" spans="1:7" ht="12.75">
      <c r="A54" s="115"/>
      <c r="B54" s="119"/>
      <c r="C54" s="77" t="s">
        <v>291</v>
      </c>
      <c r="D54" s="74" t="s">
        <v>255</v>
      </c>
      <c r="E54" s="728">
        <v>1936861</v>
      </c>
      <c r="F54" s="12">
        <v>1403245</v>
      </c>
      <c r="G54" s="17">
        <v>2915915</v>
      </c>
    </row>
    <row r="55" spans="1:7" ht="12.75">
      <c r="A55" s="120"/>
      <c r="B55" s="121"/>
      <c r="C55" s="62" t="s">
        <v>307</v>
      </c>
      <c r="D55" s="75" t="s">
        <v>308</v>
      </c>
      <c r="E55" s="729">
        <v>116133</v>
      </c>
      <c r="F55" s="13">
        <v>33000</v>
      </c>
      <c r="G55" s="28">
        <v>31000</v>
      </c>
    </row>
    <row r="56" spans="1:7" ht="12.75">
      <c r="A56" s="120"/>
      <c r="B56" s="121"/>
      <c r="C56" s="62" t="s">
        <v>292</v>
      </c>
      <c r="D56" s="75" t="s">
        <v>256</v>
      </c>
      <c r="E56" s="732">
        <v>7199</v>
      </c>
      <c r="F56" s="13">
        <v>8000</v>
      </c>
      <c r="G56" s="28">
        <v>13500</v>
      </c>
    </row>
    <row r="57" spans="1:7" ht="12.75">
      <c r="A57" s="120"/>
      <c r="B57" s="121"/>
      <c r="C57" s="62" t="s">
        <v>419</v>
      </c>
      <c r="D57" s="75"/>
      <c r="E57" s="732">
        <v>0</v>
      </c>
      <c r="F57" s="13">
        <v>0</v>
      </c>
      <c r="G57" s="28">
        <v>5124</v>
      </c>
    </row>
    <row r="58" spans="1:7" ht="12.75">
      <c r="A58" s="120"/>
      <c r="B58" s="121"/>
      <c r="C58" s="62" t="s">
        <v>293</v>
      </c>
      <c r="D58" s="75" t="s">
        <v>356</v>
      </c>
      <c r="E58" s="729">
        <v>94551</v>
      </c>
      <c r="F58" s="13">
        <v>75000</v>
      </c>
      <c r="G58" s="28">
        <v>115485</v>
      </c>
    </row>
    <row r="59" spans="1:7" ht="12.75">
      <c r="A59" s="120"/>
      <c r="B59" s="122"/>
      <c r="C59" s="65" t="s">
        <v>290</v>
      </c>
      <c r="D59" s="75" t="s">
        <v>257</v>
      </c>
      <c r="E59" s="729">
        <v>47752</v>
      </c>
      <c r="F59" s="13">
        <v>32000</v>
      </c>
      <c r="G59" s="28">
        <v>95000</v>
      </c>
    </row>
    <row r="60" spans="1:7" ht="12.75">
      <c r="A60" s="117"/>
      <c r="B60" s="118"/>
      <c r="C60" s="62" t="s">
        <v>365</v>
      </c>
      <c r="D60" s="75" t="s">
        <v>360</v>
      </c>
      <c r="E60" s="729">
        <v>86787</v>
      </c>
      <c r="F60" s="14">
        <v>0</v>
      </c>
      <c r="G60" s="20">
        <v>0</v>
      </c>
    </row>
    <row r="61" spans="1:7" ht="24">
      <c r="A61" s="117"/>
      <c r="B61" s="118"/>
      <c r="C61" s="57" t="s">
        <v>306</v>
      </c>
      <c r="D61" s="85" t="s">
        <v>344</v>
      </c>
      <c r="E61" s="743">
        <v>9</v>
      </c>
      <c r="F61" s="14">
        <v>0</v>
      </c>
      <c r="G61" s="20">
        <v>0</v>
      </c>
    </row>
    <row r="62" spans="1:7" ht="12.75">
      <c r="A62" s="117"/>
      <c r="B62" s="118"/>
      <c r="C62" s="57" t="s">
        <v>380</v>
      </c>
      <c r="D62" s="85" t="s">
        <v>407</v>
      </c>
      <c r="E62" s="743">
        <v>18402</v>
      </c>
      <c r="F62" s="14">
        <v>0</v>
      </c>
      <c r="G62" s="20">
        <v>0</v>
      </c>
    </row>
    <row r="63" spans="1:7" ht="36.75" thickBot="1">
      <c r="A63" s="117"/>
      <c r="B63" s="118"/>
      <c r="C63" s="78" t="s">
        <v>368</v>
      </c>
      <c r="D63" s="76" t="s">
        <v>369</v>
      </c>
      <c r="E63" s="747">
        <v>0</v>
      </c>
      <c r="F63" s="14">
        <v>0</v>
      </c>
      <c r="G63" s="20">
        <v>0</v>
      </c>
    </row>
    <row r="64" spans="1:7" ht="13.5" thickBot="1">
      <c r="A64" s="782"/>
      <c r="B64" s="783">
        <v>75045</v>
      </c>
      <c r="C64" s="784"/>
      <c r="D64" s="768" t="s">
        <v>221</v>
      </c>
      <c r="E64" s="769">
        <f>SUM(E65)</f>
        <v>15670</v>
      </c>
      <c r="F64" s="770">
        <f>SUM(F65)</f>
        <v>17200</v>
      </c>
      <c r="G64" s="769">
        <f>SUM(G65)</f>
        <v>17200</v>
      </c>
    </row>
    <row r="65" spans="1:7" ht="36.75" thickBot="1">
      <c r="A65" s="123"/>
      <c r="B65" s="124"/>
      <c r="C65" s="71">
        <v>2110</v>
      </c>
      <c r="D65" s="86" t="s">
        <v>321</v>
      </c>
      <c r="E65" s="721">
        <v>15670</v>
      </c>
      <c r="F65" s="46">
        <v>17200</v>
      </c>
      <c r="G65" s="21">
        <v>17200</v>
      </c>
    </row>
    <row r="66" spans="1:7" ht="15" thickBot="1">
      <c r="A66" s="1228" t="s">
        <v>246</v>
      </c>
      <c r="B66" s="1230"/>
      <c r="C66" s="761"/>
      <c r="D66" s="762" t="s">
        <v>247</v>
      </c>
      <c r="E66" s="769">
        <f>SUM(E67+E74)</f>
        <v>2586473</v>
      </c>
      <c r="F66" s="770">
        <f>SUM(F67+F74)</f>
        <v>2598976</v>
      </c>
      <c r="G66" s="769">
        <f>SUM(G67+G74)</f>
        <v>2483824</v>
      </c>
    </row>
    <row r="67" spans="1:7" ht="13.5" thickBot="1">
      <c r="A67" s="765"/>
      <c r="B67" s="766" t="s">
        <v>249</v>
      </c>
      <c r="C67" s="767"/>
      <c r="D67" s="768" t="s">
        <v>248</v>
      </c>
      <c r="E67" s="763">
        <f>SUM(E68:E73)</f>
        <v>2585973</v>
      </c>
      <c r="F67" s="764">
        <f>SUM(F68:F73)</f>
        <v>2598576</v>
      </c>
      <c r="G67" s="763">
        <f>SUM(G68:G73)</f>
        <v>2483424</v>
      </c>
    </row>
    <row r="68" spans="1:7" ht="12.75">
      <c r="A68" s="100"/>
      <c r="B68" s="98"/>
      <c r="C68" s="862" t="s">
        <v>354</v>
      </c>
      <c r="D68" s="74" t="s">
        <v>355</v>
      </c>
      <c r="E68" s="863">
        <v>0</v>
      </c>
      <c r="F68" s="40">
        <v>30000</v>
      </c>
      <c r="G68" s="19">
        <v>0</v>
      </c>
    </row>
    <row r="69" spans="1:7" ht="36">
      <c r="A69" s="101"/>
      <c r="B69" s="104"/>
      <c r="C69" s="858" t="s">
        <v>286</v>
      </c>
      <c r="D69" s="85" t="s">
        <v>321</v>
      </c>
      <c r="E69" s="860">
        <v>2321151</v>
      </c>
      <c r="F69" s="14">
        <v>2308576</v>
      </c>
      <c r="G69" s="20">
        <v>2453424</v>
      </c>
    </row>
    <row r="70" spans="1:7" ht="24">
      <c r="A70" s="101"/>
      <c r="B70" s="104"/>
      <c r="C70" s="858" t="s">
        <v>306</v>
      </c>
      <c r="D70" s="85" t="s">
        <v>344</v>
      </c>
      <c r="E70" s="864">
        <v>822</v>
      </c>
      <c r="F70" s="14">
        <v>0</v>
      </c>
      <c r="G70" s="20">
        <v>0</v>
      </c>
    </row>
    <row r="71" spans="1:7" ht="24">
      <c r="A71" s="101"/>
      <c r="B71" s="104"/>
      <c r="C71" s="858" t="s">
        <v>318</v>
      </c>
      <c r="D71" s="75" t="s">
        <v>319</v>
      </c>
      <c r="E71" s="860">
        <v>9000</v>
      </c>
      <c r="F71" s="14">
        <v>0</v>
      </c>
      <c r="G71" s="20">
        <v>0</v>
      </c>
    </row>
    <row r="72" spans="1:7" ht="36">
      <c r="A72" s="106"/>
      <c r="B72" s="125"/>
      <c r="C72" s="859" t="s">
        <v>317</v>
      </c>
      <c r="D72" s="75" t="s">
        <v>316</v>
      </c>
      <c r="E72" s="861">
        <v>20000</v>
      </c>
      <c r="F72" s="13">
        <v>60000</v>
      </c>
      <c r="G72" s="28">
        <v>30000</v>
      </c>
    </row>
    <row r="73" spans="1:7" ht="36.75" thickBot="1">
      <c r="A73" s="101"/>
      <c r="B73" s="104"/>
      <c r="C73" s="858" t="s">
        <v>326</v>
      </c>
      <c r="D73" s="76" t="s">
        <v>323</v>
      </c>
      <c r="E73" s="860">
        <v>235000</v>
      </c>
      <c r="F73" s="14">
        <v>200000</v>
      </c>
      <c r="G73" s="20">
        <v>0</v>
      </c>
    </row>
    <row r="74" spans="1:7" ht="13.5" thickBot="1">
      <c r="A74" s="765"/>
      <c r="B74" s="766" t="s">
        <v>278</v>
      </c>
      <c r="C74" s="767"/>
      <c r="D74" s="768" t="s">
        <v>283</v>
      </c>
      <c r="E74" s="763">
        <f>SUM(E75)</f>
        <v>500</v>
      </c>
      <c r="F74" s="764">
        <f>SUM(F75)</f>
        <v>400</v>
      </c>
      <c r="G74" s="763">
        <f>SUM(G75)</f>
        <v>400</v>
      </c>
    </row>
    <row r="75" spans="1:7" ht="36.75" thickBot="1">
      <c r="A75" s="100"/>
      <c r="B75" s="98"/>
      <c r="C75" s="56" t="s">
        <v>286</v>
      </c>
      <c r="D75" s="87" t="s">
        <v>321</v>
      </c>
      <c r="E75" s="717">
        <v>500</v>
      </c>
      <c r="F75" s="40">
        <v>400</v>
      </c>
      <c r="G75" s="19">
        <v>400</v>
      </c>
    </row>
    <row r="76" spans="1:7" ht="36.75" thickBot="1">
      <c r="A76" s="1228" t="s">
        <v>250</v>
      </c>
      <c r="B76" s="1230"/>
      <c r="C76" s="761"/>
      <c r="D76" s="762" t="s">
        <v>327</v>
      </c>
      <c r="E76" s="763">
        <f>SUM(E77)</f>
        <v>3272011</v>
      </c>
      <c r="F76" s="764">
        <f>SUM(F77)</f>
        <v>4328915</v>
      </c>
      <c r="G76" s="763">
        <f>SUM(G77)</f>
        <v>4751332</v>
      </c>
    </row>
    <row r="77" spans="1:7" ht="24.75" thickBot="1">
      <c r="A77" s="765"/>
      <c r="B77" s="766" t="s">
        <v>265</v>
      </c>
      <c r="C77" s="767"/>
      <c r="D77" s="768" t="s">
        <v>302</v>
      </c>
      <c r="E77" s="763">
        <f>SUM(E78:E79)</f>
        <v>3272011</v>
      </c>
      <c r="F77" s="764">
        <f>SUM(F78:F79)</f>
        <v>4328915</v>
      </c>
      <c r="G77" s="763">
        <f>SUM(G78:G79)</f>
        <v>4751332</v>
      </c>
    </row>
    <row r="78" spans="1:7" ht="12.75">
      <c r="A78" s="100"/>
      <c r="B78" s="98"/>
      <c r="C78" s="56" t="s">
        <v>296</v>
      </c>
      <c r="D78" s="87" t="s">
        <v>226</v>
      </c>
      <c r="E78" s="749">
        <v>3047480</v>
      </c>
      <c r="F78" s="47">
        <v>4142984</v>
      </c>
      <c r="G78" s="29">
        <v>4526908</v>
      </c>
    </row>
    <row r="79" spans="1:7" ht="13.5" thickBot="1">
      <c r="A79" s="101"/>
      <c r="B79" s="102"/>
      <c r="C79" s="57" t="s">
        <v>313</v>
      </c>
      <c r="D79" s="85" t="s">
        <v>303</v>
      </c>
      <c r="E79" s="750">
        <v>224531</v>
      </c>
      <c r="F79" s="43">
        <v>185931</v>
      </c>
      <c r="G79" s="26">
        <v>224424</v>
      </c>
    </row>
    <row r="80" spans="1:7" ht="15" thickBot="1">
      <c r="A80" s="1228" t="s">
        <v>251</v>
      </c>
      <c r="B80" s="1230"/>
      <c r="C80" s="773"/>
      <c r="D80" s="762" t="s">
        <v>222</v>
      </c>
      <c r="E80" s="763">
        <f>SUM(E81+E83+E86+E88)</f>
        <v>20336884</v>
      </c>
      <c r="F80" s="764">
        <f>SUM(F81+F86+F88)</f>
        <v>20112495</v>
      </c>
      <c r="G80" s="763">
        <f>SUM(G81+G86+G88)</f>
        <v>20159664</v>
      </c>
    </row>
    <row r="81" spans="1:7" ht="24.75" thickBot="1">
      <c r="A81" s="771"/>
      <c r="B81" s="766" t="s">
        <v>252</v>
      </c>
      <c r="C81" s="767"/>
      <c r="D81" s="768" t="s">
        <v>328</v>
      </c>
      <c r="E81" s="763">
        <f>SUM(E82)</f>
        <v>14710674</v>
      </c>
      <c r="F81" s="764">
        <f>SUM(F82)</f>
        <v>15401913</v>
      </c>
      <c r="G81" s="763">
        <f>SUM(G82)</f>
        <v>15569243</v>
      </c>
    </row>
    <row r="82" spans="1:7" ht="13.5" thickBot="1">
      <c r="A82" s="97"/>
      <c r="B82" s="110"/>
      <c r="C82" s="82" t="s">
        <v>297</v>
      </c>
      <c r="D82" s="87" t="s">
        <v>225</v>
      </c>
      <c r="E82" s="756">
        <v>14710674</v>
      </c>
      <c r="F82" s="47">
        <v>15401913</v>
      </c>
      <c r="G82" s="29">
        <v>15569243</v>
      </c>
    </row>
    <row r="83" spans="1:7" ht="13.5" thickBot="1">
      <c r="A83" s="785"/>
      <c r="B83" s="786" t="s">
        <v>381</v>
      </c>
      <c r="C83" s="787"/>
      <c r="D83" s="788" t="s">
        <v>391</v>
      </c>
      <c r="E83" s="789">
        <f>SUM(E84:E85)</f>
        <v>604000</v>
      </c>
      <c r="F83" s="790">
        <f>SUM(F84:F85)</f>
        <v>0</v>
      </c>
      <c r="G83" s="763">
        <f>SUM(G84:G85)</f>
        <v>0</v>
      </c>
    </row>
    <row r="84" spans="1:7" ht="12.75">
      <c r="A84" s="126"/>
      <c r="B84" s="107"/>
      <c r="C84" s="64" t="s">
        <v>382</v>
      </c>
      <c r="D84" s="75" t="s">
        <v>404</v>
      </c>
      <c r="E84" s="757">
        <v>104000</v>
      </c>
      <c r="F84" s="44">
        <v>0</v>
      </c>
      <c r="G84" s="30">
        <v>0</v>
      </c>
    </row>
    <row r="85" spans="1:7" ht="13.5" thickBot="1">
      <c r="A85" s="127"/>
      <c r="B85" s="102"/>
      <c r="C85" s="65" t="s">
        <v>383</v>
      </c>
      <c r="D85" s="85" t="s">
        <v>405</v>
      </c>
      <c r="E85" s="758">
        <v>500000</v>
      </c>
      <c r="F85" s="43">
        <v>0</v>
      </c>
      <c r="G85" s="26">
        <v>0</v>
      </c>
    </row>
    <row r="86" spans="1:7" ht="13.5" thickBot="1">
      <c r="A86" s="771"/>
      <c r="B86" s="766" t="s">
        <v>253</v>
      </c>
      <c r="C86" s="767"/>
      <c r="D86" s="768" t="s">
        <v>223</v>
      </c>
      <c r="E86" s="763">
        <f>SUM(E87)</f>
        <v>2379756</v>
      </c>
      <c r="F86" s="764">
        <f>SUM(F87)</f>
        <v>2616542</v>
      </c>
      <c r="G86" s="763">
        <f>SUM(G87)</f>
        <v>2899049</v>
      </c>
    </row>
    <row r="87" spans="1:7" ht="13.5" thickBot="1">
      <c r="A87" s="97"/>
      <c r="B87" s="110"/>
      <c r="C87" s="68" t="s">
        <v>297</v>
      </c>
      <c r="D87" s="87" t="s">
        <v>225</v>
      </c>
      <c r="E87" s="756">
        <v>2379756</v>
      </c>
      <c r="F87" s="47">
        <v>2616542</v>
      </c>
      <c r="G87" s="29">
        <v>2899049</v>
      </c>
    </row>
    <row r="88" spans="1:7" ht="13.5" thickBot="1">
      <c r="A88" s="771"/>
      <c r="B88" s="766" t="s">
        <v>304</v>
      </c>
      <c r="C88" s="767"/>
      <c r="D88" s="768" t="s">
        <v>305</v>
      </c>
      <c r="E88" s="763">
        <f>SUM(E89)</f>
        <v>2642454</v>
      </c>
      <c r="F88" s="764">
        <f>SUM(F89)</f>
        <v>2094040</v>
      </c>
      <c r="G88" s="763">
        <f>SUM(G89)</f>
        <v>1691372</v>
      </c>
    </row>
    <row r="89" spans="1:7" ht="13.5" thickBot="1">
      <c r="A89" s="128"/>
      <c r="B89" s="112"/>
      <c r="C89" s="66" t="s">
        <v>297</v>
      </c>
      <c r="D89" s="86" t="s">
        <v>225</v>
      </c>
      <c r="E89" s="759">
        <v>2642454</v>
      </c>
      <c r="F89" s="45">
        <v>2094040</v>
      </c>
      <c r="G89" s="27">
        <v>1691372</v>
      </c>
    </row>
    <row r="90" spans="1:7" ht="15.75" thickBot="1">
      <c r="A90" s="1228" t="s">
        <v>258</v>
      </c>
      <c r="B90" s="1230"/>
      <c r="C90" s="773"/>
      <c r="D90" s="762" t="s">
        <v>259</v>
      </c>
      <c r="E90" s="763">
        <f>SUM(E91+E93+E96+E104+E112+E116+E118)</f>
        <v>694978</v>
      </c>
      <c r="F90" s="764">
        <f>SUM(F91+F93+F96+F104+F112+F118)</f>
        <v>452264</v>
      </c>
      <c r="G90" s="763">
        <f>SUM(G91+G93+G96+G104+G112+G118)</f>
        <v>501097</v>
      </c>
    </row>
    <row r="91" spans="1:7" ht="13.5" thickBot="1">
      <c r="A91" s="791"/>
      <c r="B91" s="766" t="s">
        <v>340</v>
      </c>
      <c r="C91" s="773"/>
      <c r="D91" s="768" t="s">
        <v>342</v>
      </c>
      <c r="E91" s="763">
        <f>SUM(E92)</f>
        <v>0</v>
      </c>
      <c r="F91" s="764">
        <f>SUM(F92)</f>
        <v>23143</v>
      </c>
      <c r="G91" s="763">
        <f>SUM(G92)</f>
        <v>32711</v>
      </c>
    </row>
    <row r="92" spans="1:7" ht="13.5" thickBot="1">
      <c r="A92" s="129"/>
      <c r="B92" s="98"/>
      <c r="C92" s="56" t="s">
        <v>294</v>
      </c>
      <c r="D92" s="87" t="s">
        <v>260</v>
      </c>
      <c r="E92" s="734">
        <v>0</v>
      </c>
      <c r="F92" s="47">
        <v>23143</v>
      </c>
      <c r="G92" s="29">
        <v>32711</v>
      </c>
    </row>
    <row r="93" spans="1:7" ht="13.5" thickBot="1">
      <c r="A93" s="791"/>
      <c r="B93" s="766" t="s">
        <v>341</v>
      </c>
      <c r="C93" s="773"/>
      <c r="D93" s="768" t="s">
        <v>398</v>
      </c>
      <c r="E93" s="763">
        <f>SUM(E94:E95)</f>
        <v>0</v>
      </c>
      <c r="F93" s="764">
        <f>SUM(F94:F95)</f>
        <v>54687</v>
      </c>
      <c r="G93" s="763">
        <f>SUM(G94:G95)</f>
        <v>30102</v>
      </c>
    </row>
    <row r="94" spans="1:7" ht="36">
      <c r="A94" s="130"/>
      <c r="B94" s="96"/>
      <c r="C94" s="68" t="s">
        <v>288</v>
      </c>
      <c r="D94" s="87" t="s">
        <v>310</v>
      </c>
      <c r="E94" s="733">
        <v>0</v>
      </c>
      <c r="F94" s="48">
        <v>11537</v>
      </c>
      <c r="G94" s="30">
        <v>6082</v>
      </c>
    </row>
    <row r="95" spans="1:7" ht="13.5" thickBot="1">
      <c r="A95" s="129"/>
      <c r="B95" s="98"/>
      <c r="C95" s="65" t="s">
        <v>290</v>
      </c>
      <c r="D95" s="85" t="s">
        <v>257</v>
      </c>
      <c r="E95" s="734">
        <v>0</v>
      </c>
      <c r="F95" s="47">
        <v>43150</v>
      </c>
      <c r="G95" s="29">
        <v>24020</v>
      </c>
    </row>
    <row r="96" spans="1:7" ht="13.5" thickBot="1">
      <c r="A96" s="791"/>
      <c r="B96" s="766" t="s">
        <v>268</v>
      </c>
      <c r="C96" s="773"/>
      <c r="D96" s="768" t="s">
        <v>269</v>
      </c>
      <c r="E96" s="763">
        <f>SUM(E97:E103)</f>
        <v>103172</v>
      </c>
      <c r="F96" s="763">
        <f>SUM(F97:F103)</f>
        <v>80600</v>
      </c>
      <c r="G96" s="763">
        <f>SUM(G97:G103)</f>
        <v>162300</v>
      </c>
    </row>
    <row r="97" spans="1:7" ht="12.75">
      <c r="A97" s="130"/>
      <c r="B97" s="96"/>
      <c r="C97" s="80" t="s">
        <v>292</v>
      </c>
      <c r="D97" s="829" t="s">
        <v>256</v>
      </c>
      <c r="E97" s="834">
        <v>3962</v>
      </c>
      <c r="F97" s="838">
        <v>2400</v>
      </c>
      <c r="G97" s="25">
        <v>0</v>
      </c>
    </row>
    <row r="98" spans="1:7" ht="36">
      <c r="A98" s="131"/>
      <c r="B98" s="132"/>
      <c r="C98" s="81" t="s">
        <v>288</v>
      </c>
      <c r="D98" s="830" t="s">
        <v>310</v>
      </c>
      <c r="E98" s="835">
        <v>98451</v>
      </c>
      <c r="F98" s="839">
        <v>78200</v>
      </c>
      <c r="G98" s="18">
        <v>138280</v>
      </c>
    </row>
    <row r="99" spans="1:7" ht="17.25" customHeight="1">
      <c r="A99" s="133"/>
      <c r="B99" s="134"/>
      <c r="C99" s="72">
        <v>920</v>
      </c>
      <c r="D99" s="830" t="s">
        <v>399</v>
      </c>
      <c r="E99" s="835">
        <v>617</v>
      </c>
      <c r="F99" s="840">
        <v>0</v>
      </c>
      <c r="G99" s="851">
        <v>0</v>
      </c>
    </row>
    <row r="100" spans="1:7" ht="17.25" customHeight="1">
      <c r="A100" s="135"/>
      <c r="B100" s="136"/>
      <c r="C100" s="73">
        <v>970</v>
      </c>
      <c r="D100" s="820" t="s">
        <v>400</v>
      </c>
      <c r="E100" s="836">
        <v>0</v>
      </c>
      <c r="F100" s="841">
        <v>0</v>
      </c>
      <c r="G100" s="144">
        <v>1900</v>
      </c>
    </row>
    <row r="101" spans="1:7" ht="29.25" customHeight="1">
      <c r="A101" s="135"/>
      <c r="B101" s="136"/>
      <c r="C101" s="73">
        <v>2707</v>
      </c>
      <c r="D101" s="820" t="s">
        <v>420</v>
      </c>
      <c r="E101" s="837">
        <v>0</v>
      </c>
      <c r="F101" s="841">
        <v>0</v>
      </c>
      <c r="G101" s="144">
        <v>22120</v>
      </c>
    </row>
    <row r="102" spans="1:7" ht="16.5" customHeight="1">
      <c r="A102" s="135"/>
      <c r="B102" s="136"/>
      <c r="C102" s="73">
        <v>2980</v>
      </c>
      <c r="D102" s="828" t="s">
        <v>406</v>
      </c>
      <c r="E102" s="831">
        <v>142</v>
      </c>
      <c r="F102" s="840">
        <v>0</v>
      </c>
      <c r="G102" s="851">
        <v>0</v>
      </c>
    </row>
    <row r="103" spans="1:7" ht="39" customHeight="1" thickBot="1">
      <c r="A103" s="137"/>
      <c r="B103" s="138"/>
      <c r="C103" s="79" t="s">
        <v>368</v>
      </c>
      <c r="D103" s="820" t="s">
        <v>369</v>
      </c>
      <c r="E103" s="832">
        <v>0</v>
      </c>
      <c r="F103" s="842">
        <v>0</v>
      </c>
      <c r="G103" s="833">
        <v>0</v>
      </c>
    </row>
    <row r="104" spans="1:7" ht="13.5" thickBot="1">
      <c r="A104" s="791"/>
      <c r="B104" s="766" t="s">
        <v>266</v>
      </c>
      <c r="C104" s="767"/>
      <c r="D104" s="768" t="s">
        <v>267</v>
      </c>
      <c r="E104" s="806">
        <f>SUM(E105:E111)</f>
        <v>514999</v>
      </c>
      <c r="F104" s="807">
        <f>SUM(F105:F111)</f>
        <v>233330</v>
      </c>
      <c r="G104" s="806">
        <f>SUM(G105:G111)</f>
        <v>210090</v>
      </c>
    </row>
    <row r="105" spans="1:7" ht="12.75">
      <c r="A105" s="130"/>
      <c r="B105" s="96"/>
      <c r="C105" s="61" t="s">
        <v>292</v>
      </c>
      <c r="D105" s="83" t="s">
        <v>256</v>
      </c>
      <c r="E105" s="733">
        <v>4615</v>
      </c>
      <c r="F105" s="48">
        <v>6900</v>
      </c>
      <c r="G105" s="30">
        <v>500</v>
      </c>
    </row>
    <row r="106" spans="1:7" ht="42.75" customHeight="1">
      <c r="A106" s="131"/>
      <c r="B106" s="125"/>
      <c r="C106" s="64" t="s">
        <v>288</v>
      </c>
      <c r="D106" s="75" t="s">
        <v>310</v>
      </c>
      <c r="E106" s="731">
        <v>190702</v>
      </c>
      <c r="F106" s="44">
        <v>226430</v>
      </c>
      <c r="G106" s="18">
        <v>119540</v>
      </c>
    </row>
    <row r="107" spans="1:7" ht="15.75" customHeight="1">
      <c r="A107" s="131"/>
      <c r="B107" s="125"/>
      <c r="C107" s="64" t="s">
        <v>294</v>
      </c>
      <c r="D107" s="87" t="s">
        <v>260</v>
      </c>
      <c r="E107" s="731">
        <v>2746</v>
      </c>
      <c r="F107" s="44">
        <v>0</v>
      </c>
      <c r="G107" s="18">
        <v>500</v>
      </c>
    </row>
    <row r="108" spans="1:7" ht="15" customHeight="1">
      <c r="A108" s="131"/>
      <c r="B108" s="125"/>
      <c r="C108" s="64" t="s">
        <v>293</v>
      </c>
      <c r="D108" s="75" t="s">
        <v>399</v>
      </c>
      <c r="E108" s="731">
        <v>2254</v>
      </c>
      <c r="F108" s="44">
        <v>0</v>
      </c>
      <c r="G108" s="18">
        <v>0</v>
      </c>
    </row>
    <row r="109" spans="1:7" ht="18.75" customHeight="1">
      <c r="A109" s="131"/>
      <c r="B109" s="125"/>
      <c r="C109" s="64" t="s">
        <v>290</v>
      </c>
      <c r="D109" s="75" t="s">
        <v>400</v>
      </c>
      <c r="E109" s="731">
        <v>27450</v>
      </c>
      <c r="F109" s="44">
        <v>0</v>
      </c>
      <c r="G109" s="18">
        <v>89550</v>
      </c>
    </row>
    <row r="110" spans="1:7" ht="15.75" customHeight="1">
      <c r="A110" s="131"/>
      <c r="B110" s="125"/>
      <c r="C110" s="64" t="s">
        <v>384</v>
      </c>
      <c r="D110" s="75" t="s">
        <v>402</v>
      </c>
      <c r="E110" s="740">
        <v>3384</v>
      </c>
      <c r="F110" s="44">
        <v>0</v>
      </c>
      <c r="G110" s="18">
        <v>0</v>
      </c>
    </row>
    <row r="111" spans="1:7" ht="27" customHeight="1" thickBot="1">
      <c r="A111" s="139"/>
      <c r="B111" s="104"/>
      <c r="C111" s="65" t="s">
        <v>367</v>
      </c>
      <c r="D111" s="85" t="s">
        <v>364</v>
      </c>
      <c r="E111" s="725">
        <v>283848</v>
      </c>
      <c r="F111" s="43">
        <v>0</v>
      </c>
      <c r="G111" s="26">
        <v>0</v>
      </c>
    </row>
    <row r="112" spans="1:7" ht="13.5" thickBot="1">
      <c r="A112" s="765"/>
      <c r="B112" s="766" t="s">
        <v>276</v>
      </c>
      <c r="C112" s="767"/>
      <c r="D112" s="768" t="s">
        <v>277</v>
      </c>
      <c r="E112" s="763">
        <f>SUM(E113:E115)</f>
        <v>20827</v>
      </c>
      <c r="F112" s="764">
        <f>SUM(F113:F115)</f>
        <v>60504</v>
      </c>
      <c r="G112" s="763">
        <f>SUM(G113:G115)</f>
        <v>65894</v>
      </c>
    </row>
    <row r="113" spans="1:7" ht="42" customHeight="1">
      <c r="A113" s="103"/>
      <c r="B113" s="105"/>
      <c r="C113" s="63" t="s">
        <v>288</v>
      </c>
      <c r="D113" s="83" t="s">
        <v>310</v>
      </c>
      <c r="E113" s="733">
        <v>11610</v>
      </c>
      <c r="F113" s="48">
        <v>3771</v>
      </c>
      <c r="G113" s="30">
        <v>8520</v>
      </c>
    </row>
    <row r="114" spans="1:7" ht="12.75">
      <c r="A114" s="106"/>
      <c r="B114" s="107"/>
      <c r="C114" s="62" t="s">
        <v>294</v>
      </c>
      <c r="D114" s="75" t="s">
        <v>260</v>
      </c>
      <c r="E114" s="731">
        <v>8950</v>
      </c>
      <c r="F114" s="44">
        <v>56733</v>
      </c>
      <c r="G114" s="18">
        <v>57374</v>
      </c>
    </row>
    <row r="115" spans="1:7" ht="13.5" thickBot="1">
      <c r="A115" s="101"/>
      <c r="B115" s="102"/>
      <c r="C115" s="57" t="s">
        <v>293</v>
      </c>
      <c r="D115" s="75" t="s">
        <v>399</v>
      </c>
      <c r="E115" s="735">
        <v>267</v>
      </c>
      <c r="F115" s="43">
        <v>0</v>
      </c>
      <c r="G115" s="26">
        <v>0</v>
      </c>
    </row>
    <row r="116" spans="1:7" ht="13.5" thickBot="1">
      <c r="A116" s="792"/>
      <c r="B116" s="793" t="s">
        <v>385</v>
      </c>
      <c r="C116" s="794"/>
      <c r="D116" s="795" t="s">
        <v>392</v>
      </c>
      <c r="E116" s="763">
        <f>SUM(E117)</f>
        <v>900</v>
      </c>
      <c r="F116" s="764">
        <f>SUM(F117)</f>
        <v>0</v>
      </c>
      <c r="G116" s="763">
        <f>SUM(G117)</f>
        <v>0</v>
      </c>
    </row>
    <row r="117" spans="1:7" ht="13.5" thickBot="1">
      <c r="A117" s="100"/>
      <c r="B117" s="110"/>
      <c r="C117" s="56" t="s">
        <v>290</v>
      </c>
      <c r="D117" s="75" t="s">
        <v>400</v>
      </c>
      <c r="E117" s="734">
        <v>900</v>
      </c>
      <c r="F117" s="47">
        <v>0</v>
      </c>
      <c r="G117" s="29">
        <v>0</v>
      </c>
    </row>
    <row r="118" spans="1:7" ht="13.5" thickBot="1">
      <c r="A118" s="765"/>
      <c r="B118" s="766" t="s">
        <v>366</v>
      </c>
      <c r="C118" s="767"/>
      <c r="D118" s="796" t="s">
        <v>361</v>
      </c>
      <c r="E118" s="797">
        <f>SUM(E119)</f>
        <v>55080</v>
      </c>
      <c r="F118" s="798">
        <f>SUM(F119)</f>
        <v>0</v>
      </c>
      <c r="G118" s="797">
        <f>SUM(G119)</f>
        <v>0</v>
      </c>
    </row>
    <row r="119" spans="1:7" ht="13.5" thickBot="1">
      <c r="A119" s="100"/>
      <c r="B119" s="110"/>
      <c r="C119" s="56" t="s">
        <v>294</v>
      </c>
      <c r="D119" s="87" t="s">
        <v>260</v>
      </c>
      <c r="E119" s="734">
        <v>55080</v>
      </c>
      <c r="F119" s="47">
        <v>0</v>
      </c>
      <c r="G119" s="29">
        <v>0</v>
      </c>
    </row>
    <row r="120" spans="1:7" ht="15.75" thickBot="1">
      <c r="A120" s="1228" t="s">
        <v>416</v>
      </c>
      <c r="B120" s="1232"/>
      <c r="C120" s="772"/>
      <c r="D120" s="799" t="s">
        <v>417</v>
      </c>
      <c r="E120" s="797">
        <f>E121</f>
        <v>0</v>
      </c>
      <c r="F120" s="797">
        <f>F121</f>
        <v>0</v>
      </c>
      <c r="G120" s="797">
        <f>G121</f>
        <v>128000</v>
      </c>
    </row>
    <row r="121" spans="1:7" ht="15.75" thickBot="1">
      <c r="A121" s="760"/>
      <c r="B121" s="800">
        <v>80309</v>
      </c>
      <c r="C121" s="772"/>
      <c r="D121" s="799" t="s">
        <v>422</v>
      </c>
      <c r="E121" s="797">
        <f>SUM(E122:E123)</f>
        <v>0</v>
      </c>
      <c r="F121" s="797">
        <f>SUM(F122:F123)</f>
        <v>0</v>
      </c>
      <c r="G121" s="797">
        <f>SUM(G122:G123)</f>
        <v>128000</v>
      </c>
    </row>
    <row r="122" spans="1:7" ht="36.75" thickBot="1">
      <c r="A122" s="143"/>
      <c r="B122" s="146"/>
      <c r="C122" s="58" t="s">
        <v>421</v>
      </c>
      <c r="D122" s="89" t="s">
        <v>423</v>
      </c>
      <c r="E122" s="722">
        <v>0</v>
      </c>
      <c r="F122" s="49">
        <v>0</v>
      </c>
      <c r="G122" s="31">
        <v>96000</v>
      </c>
    </row>
    <row r="123" spans="1:7" ht="36.75" thickBot="1">
      <c r="A123" s="143"/>
      <c r="B123" s="146"/>
      <c r="C123" s="145">
        <v>2889</v>
      </c>
      <c r="D123" s="89" t="s">
        <v>423</v>
      </c>
      <c r="E123" s="722">
        <v>0</v>
      </c>
      <c r="F123" s="49">
        <v>0</v>
      </c>
      <c r="G123" s="31">
        <v>32000</v>
      </c>
    </row>
    <row r="124" spans="1:7" ht="15.75" thickBot="1">
      <c r="A124" s="1228" t="s">
        <v>239</v>
      </c>
      <c r="B124" s="1230"/>
      <c r="C124" s="773"/>
      <c r="D124" s="762" t="s">
        <v>219</v>
      </c>
      <c r="E124" s="763">
        <f>SUM(E125+E128+E130+E132)</f>
        <v>1444124</v>
      </c>
      <c r="F124" s="764">
        <f>SUM(F125+F128+F130)</f>
        <v>1323600</v>
      </c>
      <c r="G124" s="763">
        <f>SUM(G125+G128+G130)</f>
        <v>2210000</v>
      </c>
    </row>
    <row r="125" spans="1:7" ht="13.5" thickBot="1">
      <c r="A125" s="765"/>
      <c r="B125" s="766" t="s">
        <v>352</v>
      </c>
      <c r="C125" s="767"/>
      <c r="D125" s="768" t="s">
        <v>353</v>
      </c>
      <c r="E125" s="763">
        <f>SUM(E126:E127)</f>
        <v>0</v>
      </c>
      <c r="F125" s="764">
        <f>SUM(F126:F127)</f>
        <v>300000</v>
      </c>
      <c r="G125" s="763">
        <f>SUM(G126:G127)</f>
        <v>990000</v>
      </c>
    </row>
    <row r="126" spans="1:7" ht="12.75">
      <c r="A126" s="103"/>
      <c r="B126" s="96"/>
      <c r="C126" s="61" t="s">
        <v>354</v>
      </c>
      <c r="D126" s="83" t="s">
        <v>355</v>
      </c>
      <c r="E126" s="733">
        <v>0</v>
      </c>
      <c r="F126" s="48">
        <v>250000</v>
      </c>
      <c r="G126" s="30">
        <v>0</v>
      </c>
    </row>
    <row r="127" spans="1:7" ht="36.75" thickBot="1">
      <c r="A127" s="101"/>
      <c r="B127" s="102"/>
      <c r="C127" s="65" t="s">
        <v>317</v>
      </c>
      <c r="D127" s="85" t="s">
        <v>316</v>
      </c>
      <c r="E127" s="748">
        <v>0</v>
      </c>
      <c r="F127" s="43">
        <v>50000</v>
      </c>
      <c r="G127" s="26">
        <v>990000</v>
      </c>
    </row>
    <row r="128" spans="1:7" ht="13.5" thickBot="1">
      <c r="A128" s="792"/>
      <c r="B128" s="793" t="s">
        <v>386</v>
      </c>
      <c r="C128" s="801"/>
      <c r="D128" s="795" t="s">
        <v>393</v>
      </c>
      <c r="E128" s="763">
        <f>SUM(E129)</f>
        <v>15000</v>
      </c>
      <c r="F128" s="764">
        <f>SUM(F129)</f>
        <v>0</v>
      </c>
      <c r="G128" s="763">
        <f>SUM(G129)</f>
        <v>0</v>
      </c>
    </row>
    <row r="129" spans="1:7" ht="36.75" thickBot="1">
      <c r="A129" s="100"/>
      <c r="B129" s="110"/>
      <c r="C129" s="68" t="s">
        <v>286</v>
      </c>
      <c r="D129" s="87" t="s">
        <v>321</v>
      </c>
      <c r="E129" s="723">
        <v>15000</v>
      </c>
      <c r="F129" s="47">
        <v>0</v>
      </c>
      <c r="G129" s="29">
        <v>0</v>
      </c>
    </row>
    <row r="130" spans="1:7" ht="24.75" thickBot="1">
      <c r="A130" s="765"/>
      <c r="B130" s="766" t="s">
        <v>240</v>
      </c>
      <c r="C130" s="767"/>
      <c r="D130" s="768" t="s">
        <v>275</v>
      </c>
      <c r="E130" s="763">
        <f>SUM(E131)</f>
        <v>1428824</v>
      </c>
      <c r="F130" s="764">
        <f>SUM(F131)</f>
        <v>1023600</v>
      </c>
      <c r="G130" s="763">
        <f>SUM(G131)</f>
        <v>1220000</v>
      </c>
    </row>
    <row r="131" spans="1:7" ht="36.75" thickBot="1">
      <c r="A131" s="111"/>
      <c r="B131" s="112"/>
      <c r="C131" s="66" t="s">
        <v>286</v>
      </c>
      <c r="D131" s="86" t="s">
        <v>330</v>
      </c>
      <c r="E131" s="724">
        <v>1428824</v>
      </c>
      <c r="F131" s="45">
        <v>1023600</v>
      </c>
      <c r="G131" s="27">
        <v>1220000</v>
      </c>
    </row>
    <row r="132" spans="1:7" ht="13.5" thickBot="1">
      <c r="A132" s="802"/>
      <c r="B132" s="803" t="s">
        <v>387</v>
      </c>
      <c r="C132" s="804"/>
      <c r="D132" s="805" t="s">
        <v>394</v>
      </c>
      <c r="E132" s="806">
        <f>SUM(E133)</f>
        <v>300</v>
      </c>
      <c r="F132" s="807">
        <f>SUM(F133)</f>
        <v>0</v>
      </c>
      <c r="G132" s="806">
        <f>SUM(G133)</f>
        <v>0</v>
      </c>
    </row>
    <row r="133" spans="1:7" ht="13.5" thickBot="1">
      <c r="A133" s="111"/>
      <c r="B133" s="112"/>
      <c r="C133" s="66" t="s">
        <v>354</v>
      </c>
      <c r="D133" s="83" t="s">
        <v>355</v>
      </c>
      <c r="E133" s="751">
        <v>300</v>
      </c>
      <c r="F133" s="45">
        <v>0</v>
      </c>
      <c r="G133" s="27">
        <v>0</v>
      </c>
    </row>
    <row r="134" spans="1:7" ht="15.75" thickBot="1">
      <c r="A134" s="1228" t="s">
        <v>298</v>
      </c>
      <c r="B134" s="1230"/>
      <c r="C134" s="767"/>
      <c r="D134" s="768" t="s">
        <v>301</v>
      </c>
      <c r="E134" s="763">
        <f>SUM(E135+E142+E145+E148+E151+E153+E155)</f>
        <v>1251724</v>
      </c>
      <c r="F134" s="764">
        <f>SUM(F135+F142+F145+F148+F151+F155)</f>
        <v>1065976</v>
      </c>
      <c r="G134" s="763">
        <f>SUM(G135+G142+G145+G148+G151+G155)</f>
        <v>880961</v>
      </c>
    </row>
    <row r="135" spans="1:7" ht="13.5" thickBot="1">
      <c r="A135" s="808"/>
      <c r="B135" s="809" t="s">
        <v>299</v>
      </c>
      <c r="C135" s="810"/>
      <c r="D135" s="811" t="s">
        <v>331</v>
      </c>
      <c r="E135" s="789">
        <f>SUM(E136:E141)</f>
        <v>804311</v>
      </c>
      <c r="F135" s="790">
        <f>SUM(F136:F141)</f>
        <v>366520</v>
      </c>
      <c r="G135" s="763">
        <f>SUM(G136:G141)</f>
        <v>480499</v>
      </c>
    </row>
    <row r="136" spans="1:7" ht="12.75">
      <c r="A136" s="106"/>
      <c r="B136" s="125"/>
      <c r="C136" s="62" t="s">
        <v>288</v>
      </c>
      <c r="D136" s="88"/>
      <c r="E136" s="736">
        <v>1258</v>
      </c>
      <c r="F136" s="50">
        <v>0</v>
      </c>
      <c r="G136" s="148">
        <v>0</v>
      </c>
    </row>
    <row r="137" spans="1:7" ht="12.75">
      <c r="A137" s="106"/>
      <c r="B137" s="107"/>
      <c r="C137" s="62" t="s">
        <v>294</v>
      </c>
      <c r="D137" s="75" t="s">
        <v>260</v>
      </c>
      <c r="E137" s="731">
        <v>0</v>
      </c>
      <c r="F137" s="44">
        <v>5400</v>
      </c>
      <c r="G137" s="18">
        <v>7000</v>
      </c>
    </row>
    <row r="138" spans="1:7" ht="12.75">
      <c r="A138" s="101"/>
      <c r="B138" s="104"/>
      <c r="C138" s="62" t="s">
        <v>293</v>
      </c>
      <c r="D138" s="75" t="s">
        <v>356</v>
      </c>
      <c r="E138" s="735">
        <v>570</v>
      </c>
      <c r="F138" s="43">
        <v>400</v>
      </c>
      <c r="G138" s="26">
        <v>600</v>
      </c>
    </row>
    <row r="139" spans="1:7" ht="12.75">
      <c r="A139" s="101"/>
      <c r="B139" s="104"/>
      <c r="C139" s="57" t="s">
        <v>290</v>
      </c>
      <c r="D139" s="75" t="s">
        <v>400</v>
      </c>
      <c r="E139" s="735">
        <v>760</v>
      </c>
      <c r="F139" s="43">
        <v>0</v>
      </c>
      <c r="G139" s="26">
        <v>0</v>
      </c>
    </row>
    <row r="140" spans="1:7" ht="24">
      <c r="A140" s="101"/>
      <c r="B140" s="104"/>
      <c r="C140" s="57" t="s">
        <v>388</v>
      </c>
      <c r="D140" s="85" t="s">
        <v>408</v>
      </c>
      <c r="E140" s="725">
        <v>801723</v>
      </c>
      <c r="F140" s="43">
        <v>0</v>
      </c>
      <c r="G140" s="26">
        <v>0</v>
      </c>
    </row>
    <row r="141" spans="1:7" ht="36.75" thickBot="1">
      <c r="A141" s="101"/>
      <c r="B141" s="104"/>
      <c r="C141" s="57" t="s">
        <v>343</v>
      </c>
      <c r="D141" s="85" t="s">
        <v>351</v>
      </c>
      <c r="E141" s="725">
        <v>0</v>
      </c>
      <c r="F141" s="43">
        <v>360720</v>
      </c>
      <c r="G141" s="26">
        <v>472899</v>
      </c>
    </row>
    <row r="142" spans="1:7" ht="13.5" thickBot="1">
      <c r="A142" s="765"/>
      <c r="B142" s="766" t="s">
        <v>375</v>
      </c>
      <c r="C142" s="772"/>
      <c r="D142" s="768" t="s">
        <v>363</v>
      </c>
      <c r="E142" s="797">
        <f>SUM(E143:E144)</f>
        <v>40952</v>
      </c>
      <c r="F142" s="797">
        <f>SUM(F143:F144)</f>
        <v>300000</v>
      </c>
      <c r="G142" s="797">
        <f>SUM(G143:G144)</f>
        <v>0</v>
      </c>
    </row>
    <row r="143" spans="1:7" ht="24.75" thickBot="1">
      <c r="A143" s="103"/>
      <c r="B143" s="96"/>
      <c r="C143" s="61" t="s">
        <v>318</v>
      </c>
      <c r="D143" s="86" t="s">
        <v>319</v>
      </c>
      <c r="E143" s="726">
        <v>40952</v>
      </c>
      <c r="F143" s="48">
        <v>0</v>
      </c>
      <c r="G143" s="38">
        <v>0</v>
      </c>
    </row>
    <row r="144" spans="1:7" ht="24.75" thickBot="1">
      <c r="A144" s="101"/>
      <c r="B144" s="104"/>
      <c r="C144" s="57" t="s">
        <v>367</v>
      </c>
      <c r="D144" s="85" t="s">
        <v>364</v>
      </c>
      <c r="E144" s="725">
        <v>0</v>
      </c>
      <c r="F144" s="43">
        <v>300000</v>
      </c>
      <c r="G144" s="26">
        <v>0</v>
      </c>
    </row>
    <row r="145" spans="1:7" ht="13.5" thickBot="1">
      <c r="A145" s="765"/>
      <c r="B145" s="766" t="s">
        <v>300</v>
      </c>
      <c r="C145" s="767"/>
      <c r="D145" s="768" t="s">
        <v>279</v>
      </c>
      <c r="E145" s="763">
        <f>SUM(E146:E147)</f>
        <v>371088</v>
      </c>
      <c r="F145" s="764">
        <f>SUM(F146:F147)</f>
        <v>371000</v>
      </c>
      <c r="G145" s="763">
        <f>SUM(G146:G147)</f>
        <v>375000</v>
      </c>
    </row>
    <row r="146" spans="1:7" ht="36">
      <c r="A146" s="103"/>
      <c r="B146" s="96"/>
      <c r="C146" s="61" t="s">
        <v>286</v>
      </c>
      <c r="D146" s="83" t="s">
        <v>321</v>
      </c>
      <c r="E146" s="726">
        <v>370945</v>
      </c>
      <c r="F146" s="48">
        <v>371000</v>
      </c>
      <c r="G146" s="30">
        <v>375000</v>
      </c>
    </row>
    <row r="147" spans="1:7" ht="36.75" thickBot="1">
      <c r="A147" s="101"/>
      <c r="B147" s="104"/>
      <c r="C147" s="57" t="s">
        <v>306</v>
      </c>
      <c r="D147" s="87" t="s">
        <v>358</v>
      </c>
      <c r="E147" s="748">
        <v>143</v>
      </c>
      <c r="F147" s="43">
        <v>0</v>
      </c>
      <c r="G147" s="26">
        <v>0</v>
      </c>
    </row>
    <row r="148" spans="1:7" ht="13.5" thickBot="1">
      <c r="A148" s="765"/>
      <c r="B148" s="766" t="s">
        <v>335</v>
      </c>
      <c r="C148" s="772"/>
      <c r="D148" s="768" t="s">
        <v>336</v>
      </c>
      <c r="E148" s="763">
        <f>SUM(E149:E150)</f>
        <v>4087</v>
      </c>
      <c r="F148" s="764">
        <f>SUM(F149:F150)</f>
        <v>14072</v>
      </c>
      <c r="G148" s="763">
        <f>SUM(G149:G150)</f>
        <v>22242</v>
      </c>
    </row>
    <row r="149" spans="1:7" ht="12.75">
      <c r="A149" s="100"/>
      <c r="B149" s="98"/>
      <c r="C149" s="56" t="s">
        <v>294</v>
      </c>
      <c r="D149" s="87" t="s">
        <v>260</v>
      </c>
      <c r="E149" s="734">
        <v>0</v>
      </c>
      <c r="F149" s="47">
        <v>6291</v>
      </c>
      <c r="G149" s="29">
        <v>6680</v>
      </c>
    </row>
    <row r="150" spans="1:7" ht="36.75" thickBot="1">
      <c r="A150" s="101"/>
      <c r="B150" s="104"/>
      <c r="C150" s="57" t="s">
        <v>343</v>
      </c>
      <c r="D150" s="85" t="s">
        <v>351</v>
      </c>
      <c r="E150" s="725">
        <v>4087</v>
      </c>
      <c r="F150" s="43">
        <v>7781</v>
      </c>
      <c r="G150" s="26">
        <v>15562</v>
      </c>
    </row>
    <row r="151" spans="1:7" ht="24.75" thickBot="1">
      <c r="A151" s="765"/>
      <c r="B151" s="766" t="s">
        <v>322</v>
      </c>
      <c r="C151" s="767"/>
      <c r="D151" s="768" t="s">
        <v>324</v>
      </c>
      <c r="E151" s="763">
        <f>SUM(E152)</f>
        <v>15430</v>
      </c>
      <c r="F151" s="764">
        <f>SUM(F152)</f>
        <v>11000</v>
      </c>
      <c r="G151" s="763">
        <v>0</v>
      </c>
    </row>
    <row r="152" spans="1:7" ht="36.75" thickBot="1">
      <c r="A152" s="100"/>
      <c r="B152" s="110"/>
      <c r="C152" s="68" t="s">
        <v>286</v>
      </c>
      <c r="D152" s="87" t="s">
        <v>321</v>
      </c>
      <c r="E152" s="723">
        <v>15430</v>
      </c>
      <c r="F152" s="47">
        <v>11000</v>
      </c>
      <c r="G152" s="29">
        <v>10000</v>
      </c>
    </row>
    <row r="153" spans="1:7" s="59" customFormat="1" ht="13.5" thickBot="1">
      <c r="A153" s="792"/>
      <c r="B153" s="793" t="s">
        <v>389</v>
      </c>
      <c r="C153" s="801"/>
      <c r="D153" s="795"/>
      <c r="E153" s="763">
        <f>SUM(E154)</f>
        <v>6678</v>
      </c>
      <c r="F153" s="764">
        <f>SUM(F154)</f>
        <v>0</v>
      </c>
      <c r="G153" s="763">
        <f>SUM(G154)</f>
        <v>0</v>
      </c>
    </row>
    <row r="154" spans="1:7" ht="36.75" thickBot="1">
      <c r="A154" s="100"/>
      <c r="B154" s="110"/>
      <c r="C154" s="68" t="s">
        <v>286</v>
      </c>
      <c r="D154" s="86" t="s">
        <v>330</v>
      </c>
      <c r="E154" s="723">
        <v>6678</v>
      </c>
      <c r="F154" s="47">
        <v>0</v>
      </c>
      <c r="G154" s="29">
        <v>0</v>
      </c>
    </row>
    <row r="155" spans="1:7" ht="13.5" thickBot="1">
      <c r="A155" s="765"/>
      <c r="B155" s="766" t="s">
        <v>337</v>
      </c>
      <c r="C155" s="772"/>
      <c r="D155" s="768" t="s">
        <v>242</v>
      </c>
      <c r="E155" s="763">
        <f>SUM(E156:E158)</f>
        <v>9178</v>
      </c>
      <c r="F155" s="764">
        <f>SUM(F156:F158)</f>
        <v>3384</v>
      </c>
      <c r="G155" s="763">
        <f>SUM(G156:G158)</f>
        <v>3220</v>
      </c>
    </row>
    <row r="156" spans="1:7" ht="12.75">
      <c r="A156" s="103"/>
      <c r="B156" s="96"/>
      <c r="C156" s="61" t="s">
        <v>294</v>
      </c>
      <c r="D156" s="87" t="s">
        <v>260</v>
      </c>
      <c r="E156" s="739">
        <v>5320</v>
      </c>
      <c r="F156" s="147"/>
      <c r="G156" s="148"/>
    </row>
    <row r="157" spans="1:7" ht="12.75">
      <c r="A157" s="106"/>
      <c r="B157" s="125"/>
      <c r="C157" s="62" t="s">
        <v>293</v>
      </c>
      <c r="D157" s="75" t="s">
        <v>399</v>
      </c>
      <c r="E157" s="736">
        <v>470</v>
      </c>
      <c r="F157" s="50">
        <v>0</v>
      </c>
      <c r="G157" s="52">
        <v>0</v>
      </c>
    </row>
    <row r="158" spans="1:7" ht="13.5" thickBot="1">
      <c r="A158" s="101"/>
      <c r="B158" s="104"/>
      <c r="C158" s="57" t="s">
        <v>290</v>
      </c>
      <c r="D158" s="85" t="s">
        <v>257</v>
      </c>
      <c r="E158" s="735">
        <v>3388</v>
      </c>
      <c r="F158" s="43">
        <v>3384</v>
      </c>
      <c r="G158" s="26">
        <v>3220</v>
      </c>
    </row>
    <row r="159" spans="1:7" ht="15.75" thickBot="1">
      <c r="A159" s="1228" t="s">
        <v>241</v>
      </c>
      <c r="B159" s="1230"/>
      <c r="C159" s="773"/>
      <c r="D159" s="762" t="s">
        <v>309</v>
      </c>
      <c r="E159" s="763">
        <f>SUM(E160+E162+E164)</f>
        <v>79159</v>
      </c>
      <c r="F159" s="764">
        <f>SUM(F160+F162)</f>
        <v>79400</v>
      </c>
      <c r="G159" s="763">
        <f>SUM(G160+G162+G164)</f>
        <v>876101</v>
      </c>
    </row>
    <row r="160" spans="1:7" ht="13.5" thickBot="1">
      <c r="A160" s="765"/>
      <c r="B160" s="766" t="s">
        <v>243</v>
      </c>
      <c r="C160" s="772"/>
      <c r="D160" s="768" t="s">
        <v>345</v>
      </c>
      <c r="E160" s="769">
        <f>SUM(E161)</f>
        <v>59962</v>
      </c>
      <c r="F160" s="770">
        <f>SUM(F161)</f>
        <v>60900</v>
      </c>
      <c r="G160" s="769">
        <f>SUM(G161)</f>
        <v>61800</v>
      </c>
    </row>
    <row r="161" spans="1:7" ht="36.75" thickBot="1">
      <c r="A161" s="100"/>
      <c r="B161" s="110"/>
      <c r="C161" s="56" t="s">
        <v>286</v>
      </c>
      <c r="D161" s="87" t="s">
        <v>321</v>
      </c>
      <c r="E161" s="718">
        <v>59962</v>
      </c>
      <c r="F161" s="40">
        <v>60900</v>
      </c>
      <c r="G161" s="19">
        <v>61800</v>
      </c>
    </row>
    <row r="162" spans="1:7" ht="13.5" thickBot="1">
      <c r="A162" s="765"/>
      <c r="B162" s="766" t="s">
        <v>320</v>
      </c>
      <c r="C162" s="772"/>
      <c r="D162" s="768" t="s">
        <v>346</v>
      </c>
      <c r="E162" s="769">
        <f>SUM(E163)</f>
        <v>17950</v>
      </c>
      <c r="F162" s="770">
        <f>SUM(F163)</f>
        <v>18500</v>
      </c>
      <c r="G162" s="769">
        <f>SUM(G163)</f>
        <v>18500</v>
      </c>
    </row>
    <row r="163" spans="1:7" ht="24.75" thickBot="1">
      <c r="A163" s="111"/>
      <c r="B163" s="112"/>
      <c r="C163" s="66" t="s">
        <v>318</v>
      </c>
      <c r="D163" s="86" t="s">
        <v>319</v>
      </c>
      <c r="E163" s="724">
        <v>17950</v>
      </c>
      <c r="F163" s="45">
        <v>18500</v>
      </c>
      <c r="G163" s="27">
        <v>18500</v>
      </c>
    </row>
    <row r="164" spans="1:7" s="59" customFormat="1" ht="13.5" thickBot="1">
      <c r="A164" s="802"/>
      <c r="B164" s="803" t="s">
        <v>390</v>
      </c>
      <c r="C164" s="804"/>
      <c r="D164" s="805" t="s">
        <v>395</v>
      </c>
      <c r="E164" s="806">
        <f>SUM(E165:E166)</f>
        <v>1247</v>
      </c>
      <c r="F164" s="807">
        <f>SUM(F165:F166)</f>
        <v>0</v>
      </c>
      <c r="G164" s="806">
        <v>795801</v>
      </c>
    </row>
    <row r="165" spans="1:7" ht="13.5" thickBot="1">
      <c r="A165" s="111"/>
      <c r="B165" s="112"/>
      <c r="C165" s="68" t="s">
        <v>293</v>
      </c>
      <c r="D165" s="85" t="s">
        <v>399</v>
      </c>
      <c r="E165" s="751">
        <v>741</v>
      </c>
      <c r="F165" s="45">
        <v>0</v>
      </c>
      <c r="G165" s="27">
        <v>0</v>
      </c>
    </row>
    <row r="166" spans="1:7" ht="13.5" thickBot="1">
      <c r="A166" s="111"/>
      <c r="B166" s="112"/>
      <c r="C166" s="67" t="s">
        <v>290</v>
      </c>
      <c r="D166" s="89" t="s">
        <v>400</v>
      </c>
      <c r="E166" s="734">
        <v>506</v>
      </c>
      <c r="F166" s="47">
        <v>0</v>
      </c>
      <c r="G166" s="29">
        <v>33000</v>
      </c>
    </row>
    <row r="167" spans="1:7" ht="24.75" thickBot="1">
      <c r="A167" s="149"/>
      <c r="B167" s="99"/>
      <c r="C167" s="150" t="s">
        <v>424</v>
      </c>
      <c r="D167" s="175" t="s">
        <v>426</v>
      </c>
      <c r="E167" s="847">
        <v>0</v>
      </c>
      <c r="F167" s="838">
        <v>0</v>
      </c>
      <c r="G167" s="849">
        <v>266693</v>
      </c>
    </row>
    <row r="168" spans="1:7" ht="36.75" thickBot="1">
      <c r="A168" s="149"/>
      <c r="B168" s="111"/>
      <c r="C168" s="151" t="s">
        <v>425</v>
      </c>
      <c r="D168" s="176" t="s">
        <v>427</v>
      </c>
      <c r="E168" s="848">
        <v>0</v>
      </c>
      <c r="F168" s="825">
        <v>0</v>
      </c>
      <c r="G168" s="850">
        <v>496108</v>
      </c>
    </row>
    <row r="169" spans="1:7" ht="15.75" thickBot="1">
      <c r="A169" s="1228" t="s">
        <v>261</v>
      </c>
      <c r="B169" s="1230"/>
      <c r="C169" s="773"/>
      <c r="D169" s="762" t="s">
        <v>262</v>
      </c>
      <c r="E169" s="769">
        <f>SUM(E170+E176+E180+E184)</f>
        <v>399182</v>
      </c>
      <c r="F169" s="770">
        <f>SUM(F170+F176+F180+F184)</f>
        <v>1149218</v>
      </c>
      <c r="G169" s="769">
        <f>SUM(G170+G176+G180+G184)</f>
        <v>999395</v>
      </c>
    </row>
    <row r="170" spans="1:7" ht="13.5" thickBot="1">
      <c r="A170" s="765"/>
      <c r="B170" s="766" t="s">
        <v>270</v>
      </c>
      <c r="C170" s="772"/>
      <c r="D170" s="768" t="s">
        <v>314</v>
      </c>
      <c r="E170" s="769">
        <f>SUM(E171:E175)</f>
        <v>95597</v>
      </c>
      <c r="F170" s="770">
        <f>SUM(F171:F175)</f>
        <v>53856</v>
      </c>
      <c r="G170" s="769">
        <f>SUM(G171:G175)</f>
        <v>35640</v>
      </c>
    </row>
    <row r="171" spans="1:7" ht="24">
      <c r="A171" s="103"/>
      <c r="B171" s="96"/>
      <c r="C171" s="61" t="s">
        <v>349</v>
      </c>
      <c r="D171" s="83" t="s">
        <v>350</v>
      </c>
      <c r="E171" s="737">
        <v>0</v>
      </c>
      <c r="F171" s="12">
        <v>53856</v>
      </c>
      <c r="G171" s="17">
        <v>35640</v>
      </c>
    </row>
    <row r="172" spans="1:7" ht="12.75">
      <c r="A172" s="103"/>
      <c r="B172" s="96"/>
      <c r="C172" s="56" t="s">
        <v>292</v>
      </c>
      <c r="D172" s="75" t="s">
        <v>256</v>
      </c>
      <c r="E172" s="737">
        <v>32420</v>
      </c>
      <c r="F172" s="12">
        <v>0</v>
      </c>
      <c r="G172" s="17">
        <v>0</v>
      </c>
    </row>
    <row r="173" spans="1:8" ht="36">
      <c r="A173" s="103"/>
      <c r="B173" s="96"/>
      <c r="C173" s="65" t="s">
        <v>288</v>
      </c>
      <c r="D173" s="85" t="s">
        <v>310</v>
      </c>
      <c r="E173" s="737">
        <v>9490</v>
      </c>
      <c r="F173" s="12">
        <v>0</v>
      </c>
      <c r="G173" s="32">
        <v>0</v>
      </c>
      <c r="H173" s="15"/>
    </row>
    <row r="174" spans="1:8" ht="12.75">
      <c r="A174" s="106"/>
      <c r="B174" s="125"/>
      <c r="C174" s="62" t="s">
        <v>294</v>
      </c>
      <c r="D174" s="75" t="s">
        <v>260</v>
      </c>
      <c r="E174" s="729">
        <v>53177</v>
      </c>
      <c r="F174" s="13">
        <v>0</v>
      </c>
      <c r="G174" s="37">
        <v>0</v>
      </c>
      <c r="H174" s="15"/>
    </row>
    <row r="175" spans="1:8" ht="13.5" thickBot="1">
      <c r="A175" s="101"/>
      <c r="B175" s="104"/>
      <c r="C175" s="57" t="s">
        <v>293</v>
      </c>
      <c r="D175" s="75" t="s">
        <v>399</v>
      </c>
      <c r="E175" s="732">
        <v>510</v>
      </c>
      <c r="F175" s="14">
        <v>0</v>
      </c>
      <c r="G175" s="36">
        <v>0</v>
      </c>
      <c r="H175" s="15"/>
    </row>
    <row r="176" spans="1:8" ht="13.5" thickBot="1">
      <c r="A176" s="765"/>
      <c r="B176" s="766" t="s">
        <v>376</v>
      </c>
      <c r="C176" s="772"/>
      <c r="D176" s="799" t="s">
        <v>396</v>
      </c>
      <c r="E176" s="812">
        <f>SUM(E177:E179)</f>
        <v>5265</v>
      </c>
      <c r="F176" s="813">
        <f>SUM(F177:F179)</f>
        <v>1400</v>
      </c>
      <c r="G176" s="812">
        <f>SUM(G177:G179)</f>
        <v>6391</v>
      </c>
      <c r="H176" s="15"/>
    </row>
    <row r="177" spans="1:8" ht="12.75">
      <c r="A177" s="103"/>
      <c r="B177" s="96"/>
      <c r="C177" s="61" t="s">
        <v>294</v>
      </c>
      <c r="D177" s="83" t="s">
        <v>401</v>
      </c>
      <c r="E177" s="737">
        <v>5046</v>
      </c>
      <c r="F177" s="12"/>
      <c r="G177" s="32">
        <v>0</v>
      </c>
      <c r="H177" s="15"/>
    </row>
    <row r="178" spans="1:8" ht="12.75">
      <c r="A178" s="106"/>
      <c r="B178" s="125"/>
      <c r="C178" s="62" t="s">
        <v>293</v>
      </c>
      <c r="D178" s="75" t="s">
        <v>399</v>
      </c>
      <c r="E178" s="729">
        <v>219</v>
      </c>
      <c r="F178" s="13"/>
      <c r="G178" s="37">
        <v>0</v>
      </c>
      <c r="H178" s="15"/>
    </row>
    <row r="179" spans="1:8" ht="13.5" thickBot="1">
      <c r="A179" s="101"/>
      <c r="B179" s="104"/>
      <c r="C179" s="57" t="s">
        <v>290</v>
      </c>
      <c r="D179" s="75" t="s">
        <v>400</v>
      </c>
      <c r="E179" s="732"/>
      <c r="F179" s="14">
        <v>1400</v>
      </c>
      <c r="G179" s="36">
        <v>6391</v>
      </c>
      <c r="H179" s="15"/>
    </row>
    <row r="180" spans="1:8" ht="13.5" thickBot="1">
      <c r="A180" s="791"/>
      <c r="B180" s="766" t="s">
        <v>263</v>
      </c>
      <c r="C180" s="761"/>
      <c r="D180" s="768" t="s">
        <v>315</v>
      </c>
      <c r="E180" s="769">
        <f>SUM(E181:E183)</f>
        <v>127314</v>
      </c>
      <c r="F180" s="770">
        <f>SUM(F181:F183)</f>
        <v>141834</v>
      </c>
      <c r="G180" s="769">
        <f>SUM(G181:G183)</f>
        <v>183364</v>
      </c>
      <c r="H180" s="15"/>
    </row>
    <row r="181" spans="1:8" ht="42.75" customHeight="1">
      <c r="A181" s="100"/>
      <c r="B181" s="98"/>
      <c r="C181" s="68" t="s">
        <v>288</v>
      </c>
      <c r="D181" s="87" t="s">
        <v>310</v>
      </c>
      <c r="E181" s="738">
        <v>29541</v>
      </c>
      <c r="F181" s="40">
        <v>22704</v>
      </c>
      <c r="G181" s="9">
        <v>25944</v>
      </c>
      <c r="H181" s="15"/>
    </row>
    <row r="182" spans="1:8" ht="12.75">
      <c r="A182" s="106"/>
      <c r="B182" s="107"/>
      <c r="C182" s="62" t="s">
        <v>294</v>
      </c>
      <c r="D182" s="75" t="s">
        <v>260</v>
      </c>
      <c r="E182" s="729">
        <v>97420</v>
      </c>
      <c r="F182" s="13">
        <v>119130</v>
      </c>
      <c r="G182" s="37">
        <v>157420</v>
      </c>
      <c r="H182" s="15"/>
    </row>
    <row r="183" spans="1:8" ht="13.5" thickBot="1">
      <c r="A183" s="101"/>
      <c r="B183" s="102"/>
      <c r="C183" s="57" t="s">
        <v>293</v>
      </c>
      <c r="D183" s="75" t="s">
        <v>399</v>
      </c>
      <c r="E183" s="732">
        <v>353</v>
      </c>
      <c r="F183" s="14"/>
      <c r="G183" s="36">
        <v>0</v>
      </c>
      <c r="H183" s="15"/>
    </row>
    <row r="184" spans="1:8" s="59" customFormat="1" ht="13.5" thickBot="1">
      <c r="A184" s="792"/>
      <c r="B184" s="793" t="s">
        <v>377</v>
      </c>
      <c r="C184" s="794"/>
      <c r="D184" s="795" t="s">
        <v>397</v>
      </c>
      <c r="E184" s="769">
        <f>SUM(E185:E190)</f>
        <v>171006</v>
      </c>
      <c r="F184" s="769">
        <f>SUM(F185:F190)</f>
        <v>952128</v>
      </c>
      <c r="G184" s="769">
        <f>SUM(G185:G190)</f>
        <v>774000</v>
      </c>
      <c r="H184" s="60"/>
    </row>
    <row r="185" spans="1:8" ht="12.75">
      <c r="A185" s="103"/>
      <c r="B185" s="105"/>
      <c r="C185" s="61" t="s">
        <v>354</v>
      </c>
      <c r="D185" s="83" t="s">
        <v>355</v>
      </c>
      <c r="E185" s="737">
        <v>6603</v>
      </c>
      <c r="F185" s="12">
        <v>0</v>
      </c>
      <c r="G185" s="32">
        <v>0</v>
      </c>
      <c r="H185" s="15"/>
    </row>
    <row r="186" spans="1:8" ht="12.75">
      <c r="A186" s="106"/>
      <c r="B186" s="107"/>
      <c r="C186" s="62" t="s">
        <v>290</v>
      </c>
      <c r="D186" s="75" t="s">
        <v>400</v>
      </c>
      <c r="E186" s="729">
        <v>1014</v>
      </c>
      <c r="F186" s="13">
        <v>0</v>
      </c>
      <c r="G186" s="37">
        <v>0</v>
      </c>
      <c r="H186" s="15"/>
    </row>
    <row r="187" spans="1:8" ht="24.75" thickBot="1">
      <c r="A187" s="106"/>
      <c r="B187" s="102"/>
      <c r="C187" s="62" t="s">
        <v>388</v>
      </c>
      <c r="D187" s="85" t="s">
        <v>408</v>
      </c>
      <c r="E187" s="719">
        <v>163389</v>
      </c>
      <c r="F187" s="14">
        <v>0</v>
      </c>
      <c r="G187" s="36">
        <v>0</v>
      </c>
      <c r="H187" s="15"/>
    </row>
    <row r="188" spans="1:8" ht="13.5" thickBot="1">
      <c r="A188" s="153"/>
      <c r="B188" s="140"/>
      <c r="C188" s="57" t="s">
        <v>378</v>
      </c>
      <c r="D188" s="85" t="s">
        <v>407</v>
      </c>
      <c r="E188" s="819">
        <v>0</v>
      </c>
      <c r="F188" s="51">
        <v>952128</v>
      </c>
      <c r="G188" s="33"/>
      <c r="H188" s="15"/>
    </row>
    <row r="189" spans="1:8" ht="36.75" thickBot="1">
      <c r="A189" s="152"/>
      <c r="B189" s="100"/>
      <c r="C189" s="56" t="s">
        <v>428</v>
      </c>
      <c r="D189" s="818" t="s">
        <v>423</v>
      </c>
      <c r="E189" s="845">
        <v>0</v>
      </c>
      <c r="F189" s="843">
        <v>0</v>
      </c>
      <c r="G189" s="843">
        <v>526707</v>
      </c>
      <c r="H189" s="15"/>
    </row>
    <row r="190" spans="1:8" ht="36.75" thickBot="1">
      <c r="A190" s="152"/>
      <c r="B190" s="111"/>
      <c r="C190" s="56" t="s">
        <v>429</v>
      </c>
      <c r="D190" s="818" t="s">
        <v>423</v>
      </c>
      <c r="E190" s="846">
        <v>0</v>
      </c>
      <c r="F190" s="844">
        <v>0</v>
      </c>
      <c r="G190" s="844">
        <v>247293</v>
      </c>
      <c r="H190" s="15"/>
    </row>
    <row r="191" spans="1:8" ht="15.75" thickBot="1">
      <c r="A191" s="1228" t="s">
        <v>280</v>
      </c>
      <c r="B191" s="1230"/>
      <c r="C191" s="761"/>
      <c r="D191" s="762" t="s">
        <v>281</v>
      </c>
      <c r="E191" s="763">
        <f>SUM(E192)</f>
        <v>260004</v>
      </c>
      <c r="F191" s="764">
        <f>SUM(F192)</f>
        <v>232018</v>
      </c>
      <c r="G191" s="763">
        <f>SUM(G192)</f>
        <v>290678</v>
      </c>
      <c r="H191" s="15"/>
    </row>
    <row r="192" spans="1:7" ht="13.5" thickBot="1">
      <c r="A192" s="765"/>
      <c r="B192" s="766" t="s">
        <v>282</v>
      </c>
      <c r="C192" s="767"/>
      <c r="D192" s="768" t="s">
        <v>332</v>
      </c>
      <c r="E192" s="763">
        <f>SUM(E193:E196)</f>
        <v>260004</v>
      </c>
      <c r="F192" s="764">
        <f>SUM(F193:F196)</f>
        <v>232018</v>
      </c>
      <c r="G192" s="763">
        <f>SUM(G193:G196)</f>
        <v>290678</v>
      </c>
    </row>
    <row r="193" spans="1:7" ht="12.75">
      <c r="A193" s="100"/>
      <c r="B193" s="110"/>
      <c r="C193" s="56" t="s">
        <v>294</v>
      </c>
      <c r="D193" s="87" t="s">
        <v>260</v>
      </c>
      <c r="E193" s="734">
        <v>60499</v>
      </c>
      <c r="F193" s="47">
        <v>45000</v>
      </c>
      <c r="G193" s="29">
        <v>55000</v>
      </c>
    </row>
    <row r="194" spans="1:7" ht="12.75">
      <c r="A194" s="106"/>
      <c r="B194" s="107"/>
      <c r="C194" s="62" t="s">
        <v>293</v>
      </c>
      <c r="D194" s="75" t="s">
        <v>399</v>
      </c>
      <c r="E194" s="731">
        <v>505</v>
      </c>
      <c r="F194" s="44">
        <v>0</v>
      </c>
      <c r="G194" s="18">
        <v>0</v>
      </c>
    </row>
    <row r="195" spans="1:7" ht="36">
      <c r="A195" s="106"/>
      <c r="B195" s="107"/>
      <c r="C195" s="62" t="s">
        <v>295</v>
      </c>
      <c r="D195" s="75" t="s">
        <v>348</v>
      </c>
      <c r="E195" s="720">
        <v>178500</v>
      </c>
      <c r="F195" s="44">
        <v>187018</v>
      </c>
      <c r="G195" s="18">
        <v>205678</v>
      </c>
    </row>
    <row r="196" spans="1:7" ht="36.75" thickBot="1">
      <c r="A196" s="111"/>
      <c r="B196" s="112"/>
      <c r="C196" s="55" t="s">
        <v>317</v>
      </c>
      <c r="D196" s="85" t="s">
        <v>316</v>
      </c>
      <c r="E196" s="746">
        <v>20500</v>
      </c>
      <c r="F196" s="45">
        <v>0</v>
      </c>
      <c r="G196" s="27">
        <v>30000</v>
      </c>
    </row>
    <row r="197" spans="1:7" s="34" customFormat="1" ht="18.75" customHeight="1" thickBot="1">
      <c r="A197" s="814"/>
      <c r="B197" s="815"/>
      <c r="C197" s="814"/>
      <c r="D197" s="816" t="s">
        <v>224</v>
      </c>
      <c r="E197" s="817">
        <f>SUM(E191+E169+E159+E134+E124+E120+E90+E80+E76+E66+E48+E39+E33+E29+E22+E15+E11)</f>
        <v>33828985</v>
      </c>
      <c r="F197" s="817">
        <f>SUM(F191+F169+F159+F134+F124+F120+F90+F80+F76+F66+F48+F39+F33+F29+F22+F15+F11)</f>
        <v>34242444</v>
      </c>
      <c r="G197" s="817">
        <f>SUM(G191+G169+G159+G134+G124+G120+G90+G80+G76+G66+G48+G39+G33+G29+G22+G15+G11)</f>
        <v>37760084</v>
      </c>
    </row>
    <row r="199" ht="12.75">
      <c r="F199" s="15" t="s">
        <v>410</v>
      </c>
    </row>
    <row r="201" ht="12.75">
      <c r="F201" s="15" t="s">
        <v>411</v>
      </c>
    </row>
    <row r="202" ht="13.5" thickBot="1"/>
    <row r="203" spans="3:14" ht="13.5" thickBot="1">
      <c r="C203" s="154" t="s">
        <v>430</v>
      </c>
      <c r="D203" s="155" t="s">
        <v>431</v>
      </c>
      <c r="E203" s="156">
        <v>2004</v>
      </c>
      <c r="F203" s="156">
        <v>2005</v>
      </c>
      <c r="G203" s="156">
        <v>2006</v>
      </c>
      <c r="H203" s="156">
        <v>2007</v>
      </c>
      <c r="I203" s="156">
        <v>2008</v>
      </c>
      <c r="J203" s="156">
        <v>2009</v>
      </c>
      <c r="K203" s="156">
        <v>2010</v>
      </c>
      <c r="L203" s="852">
        <v>2011</v>
      </c>
      <c r="M203" s="857"/>
      <c r="N203" s="856"/>
    </row>
    <row r="204" spans="3:14" ht="12.75">
      <c r="C204" s="157">
        <v>1</v>
      </c>
      <c r="D204" s="158" t="s">
        <v>432</v>
      </c>
      <c r="E204" s="159">
        <f>SUM(E205:E209)</f>
        <v>33828985</v>
      </c>
      <c r="F204" s="159">
        <f>SUM(F205:F209)</f>
        <v>34242444</v>
      </c>
      <c r="G204" s="159">
        <f aca="true" t="shared" si="0" ref="G204:L204">SUM(G205:G209)</f>
        <v>37770084</v>
      </c>
      <c r="H204" s="159">
        <f t="shared" si="0"/>
        <v>0</v>
      </c>
      <c r="I204" s="159">
        <f t="shared" si="0"/>
        <v>0</v>
      </c>
      <c r="J204" s="159">
        <f t="shared" si="0"/>
        <v>0</v>
      </c>
      <c r="K204" s="159">
        <f t="shared" si="0"/>
        <v>0</v>
      </c>
      <c r="L204" s="853">
        <f t="shared" si="0"/>
        <v>0</v>
      </c>
      <c r="M204" s="853">
        <f>SUM(M205:M209)</f>
        <v>0</v>
      </c>
      <c r="N204" s="160">
        <f>SUM(N205:N209)</f>
        <v>0</v>
      </c>
    </row>
    <row r="205" spans="3:14" ht="12.75">
      <c r="C205" s="161">
        <v>2</v>
      </c>
      <c r="D205" s="162" t="s">
        <v>433</v>
      </c>
      <c r="E205" s="752">
        <f>SUM(E24+E25+E26+E35+E36+E54+E55+E56+E57+E58+E59+E60+E92+E94+E95+E97+E98+E99+E100+E105+E106+E107+E108+E109+E113+E114+E115+E117+E119+E126+E133+E136+E137+E138+E139+E149+E156+E157+E158+E165+E166+E171+E172+E173+E174+E175+E177+E178+E179+E181+E182+E183+E185+E186+E193+E194)</f>
        <v>3037280</v>
      </c>
      <c r="F205" s="752">
        <f aca="true" t="shared" si="1" ref="F205:N205">SUM(F24+F25+F26+F35+F36+F54+F55+F56+F57+F58+F59+F60+F92+F94+F95+F97+F98+F99+F100+F105+F106+F107+F108+F109+F113+F114+F115+F117+F119+F126+F133+F136+F137+F138+F139+F149+F156+F157+F158+F165+F166+F171+F172+F173+F174+F175+F177+F178+F179+F181+F182+F183+F185+F186+F193+F194)</f>
        <v>2535445</v>
      </c>
      <c r="G205" s="752">
        <f t="shared" si="1"/>
        <v>4008485</v>
      </c>
      <c r="H205" s="752">
        <f t="shared" si="1"/>
        <v>0</v>
      </c>
      <c r="I205" s="752">
        <f t="shared" si="1"/>
        <v>0</v>
      </c>
      <c r="J205" s="752">
        <f t="shared" si="1"/>
        <v>0</v>
      </c>
      <c r="K205" s="752">
        <f t="shared" si="1"/>
        <v>0</v>
      </c>
      <c r="L205" s="752">
        <f t="shared" si="1"/>
        <v>0</v>
      </c>
      <c r="M205" s="752">
        <f t="shared" si="1"/>
        <v>0</v>
      </c>
      <c r="N205" s="752">
        <f t="shared" si="1"/>
        <v>0</v>
      </c>
    </row>
    <row r="206" spans="3:14" ht="12.75">
      <c r="C206" s="161">
        <v>3</v>
      </c>
      <c r="D206" s="162" t="s">
        <v>434</v>
      </c>
      <c r="E206" s="753">
        <f>E76</f>
        <v>3272011</v>
      </c>
      <c r="F206" s="753">
        <f aca="true" t="shared" si="2" ref="F206:N206">F76</f>
        <v>4328915</v>
      </c>
      <c r="G206" s="753">
        <f t="shared" si="2"/>
        <v>4751332</v>
      </c>
      <c r="H206" s="753">
        <f t="shared" si="2"/>
        <v>0</v>
      </c>
      <c r="I206" s="753">
        <f t="shared" si="2"/>
        <v>0</v>
      </c>
      <c r="J206" s="753">
        <f t="shared" si="2"/>
        <v>0</v>
      </c>
      <c r="K206" s="753">
        <f t="shared" si="2"/>
        <v>0</v>
      </c>
      <c r="L206" s="753">
        <f t="shared" si="2"/>
        <v>0</v>
      </c>
      <c r="M206" s="753">
        <f t="shared" si="2"/>
        <v>0</v>
      </c>
      <c r="N206" s="753">
        <f t="shared" si="2"/>
        <v>0</v>
      </c>
    </row>
    <row r="207" spans="3:14" ht="12.75">
      <c r="C207" s="161">
        <v>4</v>
      </c>
      <c r="D207" s="162" t="s">
        <v>435</v>
      </c>
      <c r="E207" s="754">
        <f>SUM(E13+E17+E21+E37+E41+E43+E45+E47+E50+E51+E65+E69+E71+E73+E75+E111+E122+E123+E129+E131+E140+E141+E143+E144+E146+E150+E152+E154+E161+E163+E168+E187+E195)</f>
        <v>6394908</v>
      </c>
      <c r="F207" s="754">
        <f aca="true" t="shared" si="3" ref="F207:N207">SUM(F13+F17+F21+F37+F41+F43+F45+F47+F50+F51+F65+F69+F71+F73+F75+F111+F122+F123+F129+F131+F140+F141+F143+F144+F146+F150+F152+F154+F161+F163+F168+F187+F195)</f>
        <v>5344175</v>
      </c>
      <c r="G207" s="754">
        <f t="shared" si="3"/>
        <v>5924636</v>
      </c>
      <c r="H207" s="754">
        <f t="shared" si="3"/>
        <v>0</v>
      </c>
      <c r="I207" s="754">
        <f t="shared" si="3"/>
        <v>0</v>
      </c>
      <c r="J207" s="754">
        <f t="shared" si="3"/>
        <v>0</v>
      </c>
      <c r="K207" s="754">
        <f t="shared" si="3"/>
        <v>0</v>
      </c>
      <c r="L207" s="754">
        <f t="shared" si="3"/>
        <v>0</v>
      </c>
      <c r="M207" s="754">
        <f t="shared" si="3"/>
        <v>0</v>
      </c>
      <c r="N207" s="754">
        <f t="shared" si="3"/>
        <v>0</v>
      </c>
    </row>
    <row r="208" spans="3:14" ht="12.75">
      <c r="C208" s="161">
        <v>5</v>
      </c>
      <c r="D208" s="162" t="s">
        <v>436</v>
      </c>
      <c r="E208" s="727">
        <f>SUM(E82+E84+E85+E87+E89)</f>
        <v>20336884</v>
      </c>
      <c r="F208" s="727">
        <f aca="true" t="shared" si="4" ref="F208:N208">SUM(F82+F84+F85+F87+F89)</f>
        <v>20112495</v>
      </c>
      <c r="G208" s="727">
        <f t="shared" si="4"/>
        <v>20159664</v>
      </c>
      <c r="H208" s="727">
        <f t="shared" si="4"/>
        <v>0</v>
      </c>
      <c r="I208" s="727">
        <f t="shared" si="4"/>
        <v>0</v>
      </c>
      <c r="J208" s="727">
        <f t="shared" si="4"/>
        <v>0</v>
      </c>
      <c r="K208" s="727">
        <f t="shared" si="4"/>
        <v>0</v>
      </c>
      <c r="L208" s="727">
        <f t="shared" si="4"/>
        <v>0</v>
      </c>
      <c r="M208" s="727">
        <f t="shared" si="4"/>
        <v>0</v>
      </c>
      <c r="N208" s="727">
        <f t="shared" si="4"/>
        <v>0</v>
      </c>
    </row>
    <row r="209" spans="3:14" ht="12.75">
      <c r="C209" s="161">
        <v>6</v>
      </c>
      <c r="D209" s="162" t="s">
        <v>437</v>
      </c>
      <c r="E209" s="755">
        <f>SUM(E14+E18+E20+E27+E28+E31+E32+E38+E46+E52+E61+E62+E63+E68+E70+E72+E101+E102+E103+E110+E127+E147+E167+E188+E189+E190+E196)</f>
        <v>787902</v>
      </c>
      <c r="F209" s="755">
        <f aca="true" t="shared" si="5" ref="F209:N209">SUM(F14+F18+F20+F27+F28+F31+F32+F38+F46+F52+F61+F62+F63+F68+F70+F72+F101+F102+F103+F110+F127+F147+F167+F188+F189+F190+F196)</f>
        <v>1921414</v>
      </c>
      <c r="G209" s="755">
        <f t="shared" si="5"/>
        <v>2925967</v>
      </c>
      <c r="H209" s="755">
        <f t="shared" si="5"/>
        <v>0</v>
      </c>
      <c r="I209" s="755">
        <f t="shared" si="5"/>
        <v>0</v>
      </c>
      <c r="J209" s="755">
        <f t="shared" si="5"/>
        <v>0</v>
      </c>
      <c r="K209" s="755">
        <f t="shared" si="5"/>
        <v>0</v>
      </c>
      <c r="L209" s="755">
        <f t="shared" si="5"/>
        <v>0</v>
      </c>
      <c r="M209" s="755">
        <f t="shared" si="5"/>
        <v>0</v>
      </c>
      <c r="N209" s="755">
        <f t="shared" si="5"/>
        <v>0</v>
      </c>
    </row>
    <row r="210" spans="3:14" ht="12.75">
      <c r="C210" s="161">
        <v>7</v>
      </c>
      <c r="D210" s="165" t="s">
        <v>438</v>
      </c>
      <c r="E210" s="163"/>
      <c r="F210" s="163"/>
      <c r="G210" s="163"/>
      <c r="H210" s="163"/>
      <c r="I210" s="163"/>
      <c r="J210" s="163"/>
      <c r="K210" s="163"/>
      <c r="L210" s="854"/>
      <c r="M210" s="854"/>
      <c r="N210" s="164"/>
    </row>
    <row r="211" spans="3:14" ht="12.75">
      <c r="C211" s="161">
        <v>8</v>
      </c>
      <c r="D211" s="165" t="s">
        <v>439</v>
      </c>
      <c r="E211" s="163">
        <f aca="true" t="shared" si="6" ref="E211:N211">E204-E210</f>
        <v>33828985</v>
      </c>
      <c r="F211" s="163">
        <f t="shared" si="6"/>
        <v>34242444</v>
      </c>
      <c r="G211" s="163">
        <f t="shared" si="6"/>
        <v>37770084</v>
      </c>
      <c r="H211" s="163">
        <f t="shared" si="6"/>
        <v>0</v>
      </c>
      <c r="I211" s="163">
        <f t="shared" si="6"/>
        <v>0</v>
      </c>
      <c r="J211" s="163">
        <f t="shared" si="6"/>
        <v>0</v>
      </c>
      <c r="K211" s="163">
        <f t="shared" si="6"/>
        <v>0</v>
      </c>
      <c r="L211" s="854">
        <f t="shared" si="6"/>
        <v>0</v>
      </c>
      <c r="M211" s="854">
        <f t="shared" si="6"/>
        <v>0</v>
      </c>
      <c r="N211" s="164">
        <f t="shared" si="6"/>
        <v>0</v>
      </c>
    </row>
    <row r="212" spans="3:14" ht="12.75">
      <c r="C212" s="161">
        <v>9</v>
      </c>
      <c r="D212" s="166" t="s">
        <v>440</v>
      </c>
      <c r="E212" s="163"/>
      <c r="F212" s="167"/>
      <c r="G212" s="163"/>
      <c r="H212" s="163"/>
      <c r="I212" s="163"/>
      <c r="J212" s="163"/>
      <c r="K212" s="163"/>
      <c r="L212" s="854"/>
      <c r="M212" s="854"/>
      <c r="N212" s="164"/>
    </row>
    <row r="213" spans="3:14" ht="12.75">
      <c r="C213" s="161">
        <v>10</v>
      </c>
      <c r="D213" s="166" t="s">
        <v>441</v>
      </c>
      <c r="E213" s="163">
        <f aca="true" t="shared" si="7" ref="E213:L213">E214+E215+E216</f>
        <v>0</v>
      </c>
      <c r="F213" s="163">
        <f t="shared" si="7"/>
        <v>0</v>
      </c>
      <c r="G213" s="163">
        <f t="shared" si="7"/>
        <v>0</v>
      </c>
      <c r="H213" s="163">
        <f t="shared" si="7"/>
        <v>0</v>
      </c>
      <c r="I213" s="163">
        <f t="shared" si="7"/>
        <v>0</v>
      </c>
      <c r="J213" s="163">
        <f t="shared" si="7"/>
        <v>0</v>
      </c>
      <c r="K213" s="163">
        <f t="shared" si="7"/>
        <v>0</v>
      </c>
      <c r="L213" s="854">
        <f t="shared" si="7"/>
        <v>0</v>
      </c>
      <c r="M213" s="854">
        <f>M214+M215+M216</f>
        <v>0</v>
      </c>
      <c r="N213" s="164">
        <f>N214+N215+N216</f>
        <v>0</v>
      </c>
    </row>
    <row r="214" spans="3:14" ht="12.75">
      <c r="C214" s="161">
        <v>11</v>
      </c>
      <c r="D214" s="166" t="s">
        <v>442</v>
      </c>
      <c r="E214" s="163"/>
      <c r="F214" s="163"/>
      <c r="G214" s="163"/>
      <c r="H214" s="163"/>
      <c r="I214" s="163"/>
      <c r="J214" s="163"/>
      <c r="K214" s="163"/>
      <c r="L214" s="854"/>
      <c r="M214" s="854"/>
      <c r="N214" s="164"/>
    </row>
    <row r="215" spans="3:14" ht="12.75">
      <c r="C215" s="161">
        <v>12</v>
      </c>
      <c r="D215" s="166" t="s">
        <v>445</v>
      </c>
      <c r="E215" s="163"/>
      <c r="F215" s="163"/>
      <c r="G215" s="163"/>
      <c r="H215" s="163"/>
      <c r="I215" s="163"/>
      <c r="J215" s="163"/>
      <c r="K215" s="163"/>
      <c r="L215" s="854"/>
      <c r="M215" s="854"/>
      <c r="N215" s="164"/>
    </row>
    <row r="216" spans="3:14" ht="12.75">
      <c r="C216" s="161">
        <v>13</v>
      </c>
      <c r="D216" s="166" t="s">
        <v>446</v>
      </c>
      <c r="E216" s="163"/>
      <c r="F216" s="163"/>
      <c r="G216" s="163"/>
      <c r="H216" s="163"/>
      <c r="I216" s="163"/>
      <c r="J216" s="163"/>
      <c r="K216" s="163"/>
      <c r="L216" s="854"/>
      <c r="M216" s="854"/>
      <c r="N216" s="164"/>
    </row>
    <row r="217" spans="3:14" ht="12.75">
      <c r="C217" s="161">
        <v>14</v>
      </c>
      <c r="D217" s="165" t="s">
        <v>447</v>
      </c>
      <c r="E217" s="163">
        <f aca="true" t="shared" si="8" ref="E217:L217">E211-E212-E213</f>
        <v>33828985</v>
      </c>
      <c r="F217" s="163">
        <f t="shared" si="8"/>
        <v>34242444</v>
      </c>
      <c r="G217" s="163">
        <f t="shared" si="8"/>
        <v>37770084</v>
      </c>
      <c r="H217" s="163">
        <f t="shared" si="8"/>
        <v>0</v>
      </c>
      <c r="I217" s="163">
        <f t="shared" si="8"/>
        <v>0</v>
      </c>
      <c r="J217" s="163">
        <f t="shared" si="8"/>
        <v>0</v>
      </c>
      <c r="K217" s="163">
        <f t="shared" si="8"/>
        <v>0</v>
      </c>
      <c r="L217" s="854">
        <f t="shared" si="8"/>
        <v>0</v>
      </c>
      <c r="M217" s="854">
        <f>M211-M212-M213</f>
        <v>0</v>
      </c>
      <c r="N217" s="164">
        <f>N211-N212-N213</f>
        <v>0</v>
      </c>
    </row>
    <row r="218" spans="3:14" ht="12.75">
      <c r="C218" s="161">
        <v>15</v>
      </c>
      <c r="D218" s="166" t="s">
        <v>448</v>
      </c>
      <c r="E218" s="163"/>
      <c r="F218" s="163"/>
      <c r="G218" s="163"/>
      <c r="H218" s="163"/>
      <c r="I218" s="163"/>
      <c r="J218" s="163"/>
      <c r="K218" s="163"/>
      <c r="L218" s="854"/>
      <c r="M218" s="854"/>
      <c r="N218" s="164"/>
    </row>
    <row r="219" spans="3:14" ht="12.75">
      <c r="C219" s="161">
        <v>16</v>
      </c>
      <c r="D219" s="166" t="s">
        <v>449</v>
      </c>
      <c r="E219" s="163"/>
      <c r="F219" s="163"/>
      <c r="G219" s="163"/>
      <c r="H219" s="163"/>
      <c r="I219" s="163"/>
      <c r="J219" s="163"/>
      <c r="K219" s="163"/>
      <c r="L219" s="854"/>
      <c r="M219" s="854"/>
      <c r="N219" s="164"/>
    </row>
    <row r="220" spans="3:14" ht="12.75">
      <c r="C220" s="161">
        <v>17</v>
      </c>
      <c r="D220" s="166" t="s">
        <v>450</v>
      </c>
      <c r="E220" s="163"/>
      <c r="F220" s="163"/>
      <c r="G220" s="163"/>
      <c r="H220" s="163"/>
      <c r="I220" s="163"/>
      <c r="J220" s="163"/>
      <c r="K220" s="163"/>
      <c r="L220" s="854"/>
      <c r="M220" s="854"/>
      <c r="N220" s="164"/>
    </row>
    <row r="221" spans="3:14" ht="12.75">
      <c r="C221" s="161">
        <v>18</v>
      </c>
      <c r="D221" s="168" t="s">
        <v>451</v>
      </c>
      <c r="E221" s="163">
        <f aca="true" t="shared" si="9" ref="E221:N221">E217+E218+E219+E220</f>
        <v>33828985</v>
      </c>
      <c r="F221" s="163">
        <f t="shared" si="9"/>
        <v>34242444</v>
      </c>
      <c r="G221" s="163">
        <f t="shared" si="9"/>
        <v>37770084</v>
      </c>
      <c r="H221" s="163">
        <f t="shared" si="9"/>
        <v>0</v>
      </c>
      <c r="I221" s="163">
        <f t="shared" si="9"/>
        <v>0</v>
      </c>
      <c r="J221" s="163">
        <f t="shared" si="9"/>
        <v>0</v>
      </c>
      <c r="K221" s="163">
        <f t="shared" si="9"/>
        <v>0</v>
      </c>
      <c r="L221" s="854">
        <f t="shared" si="9"/>
        <v>0</v>
      </c>
      <c r="M221" s="854">
        <f t="shared" si="9"/>
        <v>0</v>
      </c>
      <c r="N221" s="164">
        <f t="shared" si="9"/>
        <v>0</v>
      </c>
    </row>
    <row r="222" spans="3:14" ht="12.75">
      <c r="C222" s="161">
        <v>19</v>
      </c>
      <c r="D222" s="169"/>
      <c r="E222" s="163"/>
      <c r="F222" s="163"/>
      <c r="G222" s="163"/>
      <c r="H222" s="163"/>
      <c r="I222" s="163"/>
      <c r="J222" s="163"/>
      <c r="K222" s="163"/>
      <c r="L222" s="854"/>
      <c r="M222" s="854"/>
      <c r="N222" s="164"/>
    </row>
    <row r="223" spans="3:14" ht="12.75">
      <c r="C223" s="161">
        <v>20</v>
      </c>
      <c r="D223" s="170" t="s">
        <v>452</v>
      </c>
      <c r="E223" s="163">
        <f>E217-E214-E215</f>
        <v>33828985</v>
      </c>
      <c r="F223" s="163">
        <f>F217-F214-F215</f>
        <v>34242444</v>
      </c>
      <c r="G223" s="163">
        <f aca="true" t="shared" si="10" ref="G223:L223">G217+G214-G215</f>
        <v>37770084</v>
      </c>
      <c r="H223" s="163">
        <f t="shared" si="10"/>
        <v>0</v>
      </c>
      <c r="I223" s="163">
        <f t="shared" si="10"/>
        <v>0</v>
      </c>
      <c r="J223" s="163">
        <f t="shared" si="10"/>
        <v>0</v>
      </c>
      <c r="K223" s="163">
        <f t="shared" si="10"/>
        <v>0</v>
      </c>
      <c r="L223" s="854">
        <f t="shared" si="10"/>
        <v>0</v>
      </c>
      <c r="M223" s="854">
        <f>M217+M214-M215</f>
        <v>0</v>
      </c>
      <c r="N223" s="164">
        <f>N217+N214-N215</f>
        <v>0</v>
      </c>
    </row>
    <row r="224" spans="3:14" ht="12.75">
      <c r="C224" s="161">
        <v>21</v>
      </c>
      <c r="D224" s="169"/>
      <c r="E224" s="163"/>
      <c r="F224" s="163"/>
      <c r="G224" s="163"/>
      <c r="H224" s="163"/>
      <c r="I224" s="163"/>
      <c r="J224" s="163"/>
      <c r="K224" s="163"/>
      <c r="L224" s="854"/>
      <c r="M224" s="854"/>
      <c r="N224" s="164"/>
    </row>
    <row r="225" spans="3:14" ht="13.5" thickBot="1">
      <c r="C225" s="171">
        <v>22</v>
      </c>
      <c r="D225" s="172" t="s">
        <v>453</v>
      </c>
      <c r="E225" s="173">
        <f>E218</f>
        <v>0</v>
      </c>
      <c r="F225" s="173">
        <f aca="true" t="shared" si="11" ref="F225:L225">E225-F214</f>
        <v>0</v>
      </c>
      <c r="G225" s="173">
        <f t="shared" si="11"/>
        <v>0</v>
      </c>
      <c r="H225" s="173">
        <f t="shared" si="11"/>
        <v>0</v>
      </c>
      <c r="I225" s="173">
        <f t="shared" si="11"/>
        <v>0</v>
      </c>
      <c r="J225" s="173">
        <f t="shared" si="11"/>
        <v>0</v>
      </c>
      <c r="K225" s="173">
        <f t="shared" si="11"/>
        <v>0</v>
      </c>
      <c r="L225" s="855">
        <f t="shared" si="11"/>
        <v>0</v>
      </c>
      <c r="M225" s="855">
        <f>L225-M214</f>
        <v>0</v>
      </c>
      <c r="N225" s="174">
        <f>M225-N214</f>
        <v>0</v>
      </c>
    </row>
  </sheetData>
  <mergeCells count="22">
    <mergeCell ref="A134:B134"/>
    <mergeCell ref="A159:B159"/>
    <mergeCell ref="A169:B169"/>
    <mergeCell ref="A191:B191"/>
    <mergeCell ref="A76:B76"/>
    <mergeCell ref="A80:B80"/>
    <mergeCell ref="A90:B90"/>
    <mergeCell ref="A124:B124"/>
    <mergeCell ref="A120:B120"/>
    <mergeCell ref="A33:B33"/>
    <mergeCell ref="A39:B39"/>
    <mergeCell ref="A48:B48"/>
    <mergeCell ref="A66:B66"/>
    <mergeCell ref="A11:B11"/>
    <mergeCell ref="A15:B15"/>
    <mergeCell ref="A22:B22"/>
    <mergeCell ref="A29:B29"/>
    <mergeCell ref="G8:G9"/>
    <mergeCell ref="A8:C8"/>
    <mergeCell ref="D8:D9"/>
    <mergeCell ref="F8:F9"/>
    <mergeCell ref="E8:E9"/>
  </mergeCells>
  <conditionalFormatting sqref="D203:E225 M204:N204 F203:L204 F205:N225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300" verticalDpi="300" orientation="landscape" paperSize="9" scale="84" r:id="rId3"/>
  <headerFooter alignWithMargins="0">
    <oddFooter>&amp;C&amp;8Wieloletni Plan Finansowy na lata 2004-2006
DOCHODY&amp;R&amp;8Strona &amp;P</oddFooter>
  </headerFooter>
  <rowBreaks count="2" manualBreakCount="2">
    <brk id="73" min="1" max="6" man="1"/>
    <brk id="118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J519"/>
  <sheetViews>
    <sheetView zoomScale="75" zoomScaleNormal="75" workbookViewId="0" topLeftCell="A463">
      <selection activeCell="D4" sqref="D4"/>
    </sheetView>
  </sheetViews>
  <sheetFormatPr defaultColWidth="9.00390625" defaultRowHeight="12.75"/>
  <cols>
    <col min="1" max="1" width="24.875" style="0" customWidth="1"/>
    <col min="2" max="2" width="10.25390625" style="0" customWidth="1"/>
    <col min="3" max="3" width="10.625" style="0" customWidth="1"/>
    <col min="4" max="4" width="8.125" style="0" customWidth="1"/>
    <col min="5" max="5" width="15.00390625" style="0" customWidth="1"/>
    <col min="6" max="6" width="12.25390625" style="0" customWidth="1"/>
    <col min="7" max="7" width="15.875" style="0" customWidth="1"/>
    <col min="8" max="8" width="13.375" style="0" customWidth="1"/>
    <col min="9" max="9" width="14.125" style="0" customWidth="1"/>
    <col min="10" max="10" width="12.625" style="0" customWidth="1"/>
  </cols>
  <sheetData>
    <row r="2" spans="1:10" ht="18">
      <c r="A2" s="177"/>
      <c r="B2" s="177"/>
      <c r="C2" s="178"/>
      <c r="D2" s="177"/>
      <c r="E2" s="177"/>
      <c r="F2" s="177"/>
      <c r="G2" s="177"/>
      <c r="H2" s="177"/>
      <c r="I2" s="179" t="s">
        <v>454</v>
      </c>
      <c r="J2" s="180"/>
    </row>
    <row r="3" spans="1:10" ht="18">
      <c r="A3" s="177"/>
      <c r="B3" s="177"/>
      <c r="C3" s="178" t="s">
        <v>455</v>
      </c>
      <c r="D3" s="177"/>
      <c r="E3" s="177"/>
      <c r="F3" s="177"/>
      <c r="G3" s="177"/>
      <c r="H3" s="177"/>
      <c r="I3" s="179" t="s">
        <v>412</v>
      </c>
      <c r="J3" s="180"/>
    </row>
    <row r="4" spans="1:10" ht="18">
      <c r="A4" s="177"/>
      <c r="B4" s="177"/>
      <c r="C4" s="178"/>
      <c r="D4" s="177"/>
      <c r="E4" s="177"/>
      <c r="F4" s="177"/>
      <c r="G4" s="177"/>
      <c r="H4" s="177"/>
      <c r="I4" s="179" t="s">
        <v>456</v>
      </c>
      <c r="J4" s="180"/>
    </row>
    <row r="5" spans="1:10" ht="15.75">
      <c r="A5" s="177"/>
      <c r="B5" s="177"/>
      <c r="C5" s="181" t="s">
        <v>457</v>
      </c>
      <c r="D5" s="177"/>
      <c r="E5" s="177"/>
      <c r="F5" s="177"/>
      <c r="G5" s="177"/>
      <c r="H5" s="177"/>
      <c r="I5" s="180"/>
      <c r="J5" s="180"/>
    </row>
    <row r="6" spans="1:10" ht="13.5" thickBot="1">
      <c r="A6" s="177"/>
      <c r="B6" s="177"/>
      <c r="C6" s="177"/>
      <c r="D6" s="177"/>
      <c r="E6" s="177"/>
      <c r="F6" s="177"/>
      <c r="G6" s="177"/>
      <c r="H6" s="177"/>
      <c r="I6" s="180"/>
      <c r="J6" s="180"/>
    </row>
    <row r="7" spans="1:10" ht="15.75" thickBot="1">
      <c r="A7" s="1383" t="s">
        <v>458</v>
      </c>
      <c r="B7" s="1386" t="s">
        <v>229</v>
      </c>
      <c r="C7" s="1387"/>
      <c r="D7" s="1388"/>
      <c r="E7" s="1370" t="s">
        <v>459</v>
      </c>
      <c r="F7" s="1371"/>
      <c r="G7" s="1370" t="s">
        <v>460</v>
      </c>
      <c r="H7" s="1371"/>
      <c r="I7" s="1370" t="s">
        <v>461</v>
      </c>
      <c r="J7" s="1371"/>
    </row>
    <row r="8" spans="1:10" ht="12.75">
      <c r="A8" s="1384"/>
      <c r="B8" s="1372" t="s">
        <v>213</v>
      </c>
      <c r="C8" s="1372" t="s">
        <v>215</v>
      </c>
      <c r="D8" s="1375" t="s">
        <v>462</v>
      </c>
      <c r="E8" s="1378" t="s">
        <v>463</v>
      </c>
      <c r="F8" s="1379" t="s">
        <v>464</v>
      </c>
      <c r="G8" s="1378" t="s">
        <v>463</v>
      </c>
      <c r="H8" s="1379" t="s">
        <v>464</v>
      </c>
      <c r="I8" s="1378" t="s">
        <v>463</v>
      </c>
      <c r="J8" s="1381" t="s">
        <v>464</v>
      </c>
    </row>
    <row r="9" spans="1:10" ht="12.75">
      <c r="A9" s="1384"/>
      <c r="B9" s="1373"/>
      <c r="C9" s="1373"/>
      <c r="D9" s="1376"/>
      <c r="E9" s="1373"/>
      <c r="F9" s="1380"/>
      <c r="G9" s="1373"/>
      <c r="H9" s="1380"/>
      <c r="I9" s="1373"/>
      <c r="J9" s="1382"/>
    </row>
    <row r="10" spans="1:10" ht="13.5" thickBot="1">
      <c r="A10" s="1385"/>
      <c r="B10" s="1374"/>
      <c r="C10" s="1374"/>
      <c r="D10" s="1377"/>
      <c r="E10" s="1374"/>
      <c r="F10" s="1380"/>
      <c r="G10" s="1374"/>
      <c r="H10" s="1380"/>
      <c r="I10" s="1374"/>
      <c r="J10" s="1382"/>
    </row>
    <row r="11" spans="1:10" ht="13.5" thickBot="1">
      <c r="A11" s="182">
        <v>1</v>
      </c>
      <c r="B11" s="183">
        <v>2</v>
      </c>
      <c r="C11" s="183">
        <v>3</v>
      </c>
      <c r="D11" s="184">
        <v>4</v>
      </c>
      <c r="E11" s="185">
        <v>5</v>
      </c>
      <c r="F11" s="186">
        <v>6</v>
      </c>
      <c r="G11" s="185">
        <v>7</v>
      </c>
      <c r="H11" s="186">
        <v>8</v>
      </c>
      <c r="I11" s="187">
        <v>7</v>
      </c>
      <c r="J11" s="188">
        <v>8</v>
      </c>
    </row>
    <row r="12" spans="1:10" ht="16.5" thickBot="1">
      <c r="A12" s="189" t="s">
        <v>234</v>
      </c>
      <c r="B12" s="190" t="s">
        <v>230</v>
      </c>
      <c r="C12" s="191"/>
      <c r="D12" s="192"/>
      <c r="E12" s="193">
        <f aca="true" t="shared" si="0" ref="E12:J12">E13</f>
        <v>70000</v>
      </c>
      <c r="F12" s="194">
        <f t="shared" si="0"/>
        <v>0</v>
      </c>
      <c r="G12" s="193">
        <f t="shared" si="0"/>
        <v>50000</v>
      </c>
      <c r="H12" s="194">
        <f t="shared" si="0"/>
        <v>0</v>
      </c>
      <c r="I12" s="195">
        <f t="shared" si="0"/>
        <v>35000</v>
      </c>
      <c r="J12" s="193">
        <f t="shared" si="0"/>
        <v>0</v>
      </c>
    </row>
    <row r="13" spans="1:10" ht="16.5" thickBot="1">
      <c r="A13" s="1252" t="s">
        <v>235</v>
      </c>
      <c r="B13" s="1253"/>
      <c r="C13" s="197" t="s">
        <v>231</v>
      </c>
      <c r="D13" s="198"/>
      <c r="E13" s="199">
        <f>SUM(E14)</f>
        <v>70000</v>
      </c>
      <c r="F13" s="200">
        <f>SUM(F14:F14)</f>
        <v>0</v>
      </c>
      <c r="G13" s="199">
        <f>SUM(G14)</f>
        <v>50000</v>
      </c>
      <c r="H13" s="200">
        <f>SUM(H14:H14)</f>
        <v>0</v>
      </c>
      <c r="I13" s="201">
        <f>SUM(I14)</f>
        <v>35000</v>
      </c>
      <c r="J13" s="199">
        <f>SUM(J14:J14)</f>
        <v>0</v>
      </c>
    </row>
    <row r="14" spans="1:10" ht="13.5" thickBot="1">
      <c r="A14" s="1285" t="s">
        <v>465</v>
      </c>
      <c r="B14" s="1286"/>
      <c r="C14" s="1287"/>
      <c r="D14" s="205" t="s">
        <v>466</v>
      </c>
      <c r="E14" s="206">
        <v>70000</v>
      </c>
      <c r="F14" s="207"/>
      <c r="G14" s="208">
        <v>50000</v>
      </c>
      <c r="H14" s="177"/>
      <c r="I14" s="209">
        <v>35000</v>
      </c>
      <c r="J14" s="210">
        <v>0</v>
      </c>
    </row>
    <row r="15" spans="1:10" ht="16.5" thickBot="1">
      <c r="A15" s="189" t="s">
        <v>216</v>
      </c>
      <c r="B15" s="190" t="s">
        <v>232</v>
      </c>
      <c r="C15" s="191"/>
      <c r="D15" s="192"/>
      <c r="E15" s="193">
        <f aca="true" t="shared" si="1" ref="E15:J15">E16+E19</f>
        <v>296925</v>
      </c>
      <c r="F15" s="194">
        <f t="shared" si="1"/>
        <v>0</v>
      </c>
      <c r="G15" s="193">
        <f t="shared" si="1"/>
        <v>323974</v>
      </c>
      <c r="H15" s="194">
        <f t="shared" si="1"/>
        <v>0</v>
      </c>
      <c r="I15" s="195">
        <f t="shared" si="1"/>
        <v>339454</v>
      </c>
      <c r="J15" s="193">
        <f t="shared" si="1"/>
        <v>0</v>
      </c>
    </row>
    <row r="16" spans="1:10" ht="16.5" thickBot="1">
      <c r="A16" s="1245" t="s">
        <v>285</v>
      </c>
      <c r="B16" s="1234"/>
      <c r="C16" s="197" t="s">
        <v>284</v>
      </c>
      <c r="D16" s="212"/>
      <c r="E16" s="199">
        <f aca="true" t="shared" si="2" ref="E16:J16">SUM(E17:E18)</f>
        <v>243974</v>
      </c>
      <c r="F16" s="200">
        <f t="shared" si="2"/>
        <v>0</v>
      </c>
      <c r="G16" s="199">
        <f t="shared" si="2"/>
        <v>252931</v>
      </c>
      <c r="H16" s="200">
        <f t="shared" si="2"/>
        <v>0</v>
      </c>
      <c r="I16" s="201">
        <f t="shared" si="2"/>
        <v>256154</v>
      </c>
      <c r="J16" s="199">
        <f t="shared" si="2"/>
        <v>0</v>
      </c>
    </row>
    <row r="17" spans="1:10" ht="12.75">
      <c r="A17" s="1254" t="s">
        <v>467</v>
      </c>
      <c r="B17" s="1255"/>
      <c r="C17" s="1256"/>
      <c r="D17" s="216" t="s">
        <v>468</v>
      </c>
      <c r="E17" s="217">
        <v>243974</v>
      </c>
      <c r="F17" s="218"/>
      <c r="G17" s="219">
        <v>249431</v>
      </c>
      <c r="H17" s="220">
        <v>0</v>
      </c>
      <c r="I17" s="221">
        <v>256154</v>
      </c>
      <c r="J17" s="222">
        <v>0</v>
      </c>
    </row>
    <row r="18" spans="1:10" ht="13.5" thickBot="1">
      <c r="A18" s="1279" t="s">
        <v>465</v>
      </c>
      <c r="B18" s="1369"/>
      <c r="C18" s="1369"/>
      <c r="D18" s="224" t="s">
        <v>466</v>
      </c>
      <c r="E18" s="225">
        <v>0</v>
      </c>
      <c r="F18" s="226">
        <v>0</v>
      </c>
      <c r="G18" s="227">
        <v>3500</v>
      </c>
      <c r="H18" s="228">
        <v>0</v>
      </c>
      <c r="I18" s="229">
        <v>0</v>
      </c>
      <c r="J18" s="230">
        <v>0</v>
      </c>
    </row>
    <row r="19" spans="1:10" ht="16.5" thickBot="1">
      <c r="A19" s="1245" t="s">
        <v>339</v>
      </c>
      <c r="B19" s="1234"/>
      <c r="C19" s="197" t="s">
        <v>338</v>
      </c>
      <c r="D19" s="212"/>
      <c r="E19" s="199">
        <f aca="true" t="shared" si="3" ref="E19:J19">SUM(E20:E23)</f>
        <v>52951</v>
      </c>
      <c r="F19" s="200">
        <f t="shared" si="3"/>
        <v>0</v>
      </c>
      <c r="G19" s="199">
        <f t="shared" si="3"/>
        <v>71043</v>
      </c>
      <c r="H19" s="200">
        <f t="shared" si="3"/>
        <v>0</v>
      </c>
      <c r="I19" s="201">
        <f t="shared" si="3"/>
        <v>83300</v>
      </c>
      <c r="J19" s="199">
        <f t="shared" si="3"/>
        <v>0</v>
      </c>
    </row>
    <row r="20" spans="1:10" ht="12.75">
      <c r="A20" s="1254" t="s">
        <v>469</v>
      </c>
      <c r="B20" s="1255"/>
      <c r="C20" s="1256"/>
      <c r="D20" s="216" t="s">
        <v>470</v>
      </c>
      <c r="E20" s="217">
        <v>1195</v>
      </c>
      <c r="F20" s="218"/>
      <c r="G20" s="219">
        <v>0</v>
      </c>
      <c r="H20" s="220">
        <v>0</v>
      </c>
      <c r="I20" s="221">
        <v>0</v>
      </c>
      <c r="J20" s="222">
        <v>0</v>
      </c>
    </row>
    <row r="21" spans="1:10" ht="12.75">
      <c r="A21" s="1236" t="s">
        <v>471</v>
      </c>
      <c r="B21" s="1237"/>
      <c r="C21" s="1238"/>
      <c r="D21" s="234" t="s">
        <v>472</v>
      </c>
      <c r="E21" s="217">
        <v>206</v>
      </c>
      <c r="F21" s="218"/>
      <c r="G21" s="235">
        <v>0</v>
      </c>
      <c r="H21" s="236">
        <v>0</v>
      </c>
      <c r="I21" s="237">
        <v>0</v>
      </c>
      <c r="J21" s="238">
        <v>0</v>
      </c>
    </row>
    <row r="22" spans="1:10" ht="12.75">
      <c r="A22" s="1236" t="s">
        <v>473</v>
      </c>
      <c r="B22" s="1237"/>
      <c r="C22" s="1238"/>
      <c r="D22" s="234" t="s">
        <v>474</v>
      </c>
      <c r="E22" s="217">
        <v>29</v>
      </c>
      <c r="F22" s="218"/>
      <c r="G22" s="235">
        <v>0</v>
      </c>
      <c r="H22" s="236">
        <v>0</v>
      </c>
      <c r="I22" s="237">
        <v>0</v>
      </c>
      <c r="J22" s="238">
        <v>0</v>
      </c>
    </row>
    <row r="23" spans="1:10" ht="13.5" thickBot="1">
      <c r="A23" s="1242" t="s">
        <v>465</v>
      </c>
      <c r="B23" s="1243"/>
      <c r="C23" s="1244"/>
      <c r="D23" s="224" t="s">
        <v>466</v>
      </c>
      <c r="E23" s="225">
        <v>51521</v>
      </c>
      <c r="F23" s="242"/>
      <c r="G23" s="227">
        <v>71043</v>
      </c>
      <c r="H23" s="228">
        <v>0</v>
      </c>
      <c r="I23" s="229">
        <v>83300</v>
      </c>
      <c r="J23" s="230">
        <v>0</v>
      </c>
    </row>
    <row r="24" spans="1:10" ht="16.5" thickBot="1">
      <c r="A24" s="211" t="s">
        <v>272</v>
      </c>
      <c r="B24" s="243" t="s">
        <v>271</v>
      </c>
      <c r="C24" s="244"/>
      <c r="D24" s="245"/>
      <c r="E24" s="193">
        <f aca="true" t="shared" si="4" ref="E24:J24">SUM(E25)</f>
        <v>2952793</v>
      </c>
      <c r="F24" s="194">
        <f t="shared" si="4"/>
        <v>467031</v>
      </c>
      <c r="G24" s="193">
        <f t="shared" si="4"/>
        <v>3074912</v>
      </c>
      <c r="H24" s="194">
        <f t="shared" si="4"/>
        <v>530000</v>
      </c>
      <c r="I24" s="195">
        <f t="shared" si="4"/>
        <v>3523536</v>
      </c>
      <c r="J24" s="193">
        <f t="shared" si="4"/>
        <v>920000</v>
      </c>
    </row>
    <row r="25" spans="1:10" ht="16.5" thickBot="1">
      <c r="A25" s="1245" t="s">
        <v>274</v>
      </c>
      <c r="B25" s="1234"/>
      <c r="C25" s="197" t="s">
        <v>273</v>
      </c>
      <c r="D25" s="245"/>
      <c r="E25" s="199">
        <f aca="true" t="shared" si="5" ref="E25:J25">SUM(E26:E44)</f>
        <v>2952793</v>
      </c>
      <c r="F25" s="200">
        <f t="shared" si="5"/>
        <v>467031</v>
      </c>
      <c r="G25" s="199">
        <f t="shared" si="5"/>
        <v>3074912</v>
      </c>
      <c r="H25" s="200">
        <f t="shared" si="5"/>
        <v>530000</v>
      </c>
      <c r="I25" s="201">
        <f t="shared" si="5"/>
        <v>3523536</v>
      </c>
      <c r="J25" s="199">
        <f t="shared" si="5"/>
        <v>920000</v>
      </c>
    </row>
    <row r="26" spans="1:10" ht="12.75">
      <c r="A26" s="1254" t="s">
        <v>475</v>
      </c>
      <c r="B26" s="1255"/>
      <c r="C26" s="1256"/>
      <c r="D26" s="205" t="s">
        <v>476</v>
      </c>
      <c r="E26" s="206">
        <v>360900</v>
      </c>
      <c r="F26" s="246"/>
      <c r="G26" s="247">
        <v>398000</v>
      </c>
      <c r="H26" s="248">
        <v>0</v>
      </c>
      <c r="I26" s="249">
        <v>411400</v>
      </c>
      <c r="J26" s="210">
        <v>0</v>
      </c>
    </row>
    <row r="27" spans="1:10" ht="12.75">
      <c r="A27" s="1236" t="s">
        <v>477</v>
      </c>
      <c r="B27" s="1237"/>
      <c r="C27" s="1238"/>
      <c r="D27" s="234" t="s">
        <v>470</v>
      </c>
      <c r="E27" s="250">
        <v>28719</v>
      </c>
      <c r="F27" s="251"/>
      <c r="G27" s="252">
        <v>30300</v>
      </c>
      <c r="H27" s="253">
        <v>0</v>
      </c>
      <c r="I27" s="254">
        <v>32500</v>
      </c>
      <c r="J27" s="238">
        <v>0</v>
      </c>
    </row>
    <row r="28" spans="1:10" ht="12.75">
      <c r="A28" s="1236" t="s">
        <v>478</v>
      </c>
      <c r="B28" s="1237"/>
      <c r="C28" s="1238"/>
      <c r="D28" s="216" t="s">
        <v>472</v>
      </c>
      <c r="E28" s="217">
        <v>70832</v>
      </c>
      <c r="F28" s="218"/>
      <c r="G28" s="255">
        <v>73700</v>
      </c>
      <c r="H28" s="256">
        <v>0</v>
      </c>
      <c r="I28" s="257">
        <v>75200</v>
      </c>
      <c r="J28" s="222">
        <v>0</v>
      </c>
    </row>
    <row r="29" spans="1:10" ht="12.75">
      <c r="A29" s="1236" t="s">
        <v>473</v>
      </c>
      <c r="B29" s="1237"/>
      <c r="C29" s="1238"/>
      <c r="D29" s="234" t="s">
        <v>474</v>
      </c>
      <c r="E29" s="250">
        <v>9794</v>
      </c>
      <c r="F29" s="251"/>
      <c r="G29" s="258">
        <v>9800</v>
      </c>
      <c r="H29" s="253">
        <v>0</v>
      </c>
      <c r="I29" s="259">
        <v>9900</v>
      </c>
      <c r="J29" s="238">
        <v>0</v>
      </c>
    </row>
    <row r="30" spans="1:10" ht="12.75">
      <c r="A30" s="231" t="s">
        <v>479</v>
      </c>
      <c r="B30" s="232"/>
      <c r="C30" s="233"/>
      <c r="D30" s="234" t="s">
        <v>480</v>
      </c>
      <c r="E30" s="250">
        <v>0</v>
      </c>
      <c r="F30" s="251"/>
      <c r="G30" s="258">
        <v>0</v>
      </c>
      <c r="H30" s="253">
        <v>0</v>
      </c>
      <c r="I30" s="259">
        <v>1000</v>
      </c>
      <c r="J30" s="238"/>
    </row>
    <row r="31" spans="1:10" ht="12.75">
      <c r="A31" s="1236" t="s">
        <v>481</v>
      </c>
      <c r="B31" s="1237"/>
      <c r="C31" s="1238"/>
      <c r="D31" s="234" t="s">
        <v>482</v>
      </c>
      <c r="E31" s="250">
        <v>9273</v>
      </c>
      <c r="F31" s="251"/>
      <c r="G31" s="258">
        <v>10300</v>
      </c>
      <c r="H31" s="253">
        <v>0</v>
      </c>
      <c r="I31" s="259">
        <v>10900</v>
      </c>
      <c r="J31" s="238">
        <v>0</v>
      </c>
    </row>
    <row r="32" spans="1:10" ht="12.75">
      <c r="A32" s="1236" t="s">
        <v>483</v>
      </c>
      <c r="B32" s="1237"/>
      <c r="C32" s="1238"/>
      <c r="D32" s="234" t="s">
        <v>484</v>
      </c>
      <c r="E32" s="250">
        <v>0</v>
      </c>
      <c r="F32" s="251"/>
      <c r="G32" s="258">
        <v>1000</v>
      </c>
      <c r="H32" s="253">
        <v>0</v>
      </c>
      <c r="I32" s="259">
        <v>1000</v>
      </c>
      <c r="J32" s="238">
        <v>0</v>
      </c>
    </row>
    <row r="33" spans="1:10" ht="12.75">
      <c r="A33" s="1236" t="s">
        <v>485</v>
      </c>
      <c r="B33" s="1237"/>
      <c r="C33" s="1238"/>
      <c r="D33" s="234" t="s">
        <v>486</v>
      </c>
      <c r="E33" s="250">
        <v>167736</v>
      </c>
      <c r="F33" s="251"/>
      <c r="G33" s="258">
        <v>169800</v>
      </c>
      <c r="H33" s="253">
        <v>0</v>
      </c>
      <c r="I33" s="259">
        <v>257550</v>
      </c>
      <c r="J33" s="238">
        <v>0</v>
      </c>
    </row>
    <row r="34" spans="1:10" ht="12.75">
      <c r="A34" s="1236" t="s">
        <v>487</v>
      </c>
      <c r="B34" s="1237"/>
      <c r="C34" s="1238"/>
      <c r="D34" s="234" t="s">
        <v>488</v>
      </c>
      <c r="E34" s="250">
        <v>24555</v>
      </c>
      <c r="F34" s="251"/>
      <c r="G34" s="258">
        <v>29900</v>
      </c>
      <c r="H34" s="253">
        <v>0</v>
      </c>
      <c r="I34" s="259">
        <v>32200</v>
      </c>
      <c r="J34" s="238">
        <v>0</v>
      </c>
    </row>
    <row r="35" spans="1:10" ht="12.75">
      <c r="A35" s="1236" t="s">
        <v>489</v>
      </c>
      <c r="B35" s="1237"/>
      <c r="C35" s="1238"/>
      <c r="D35" s="234" t="s">
        <v>490</v>
      </c>
      <c r="E35" s="250">
        <v>862472</v>
      </c>
      <c r="F35" s="251"/>
      <c r="G35" s="258">
        <v>915133</v>
      </c>
      <c r="H35" s="253">
        <v>0</v>
      </c>
      <c r="I35" s="259">
        <v>1276961</v>
      </c>
      <c r="J35" s="238">
        <v>0</v>
      </c>
    </row>
    <row r="36" spans="1:10" ht="12.75">
      <c r="A36" s="1236" t="s">
        <v>465</v>
      </c>
      <c r="B36" s="1237"/>
      <c r="C36" s="1238"/>
      <c r="D36" s="234" t="s">
        <v>466</v>
      </c>
      <c r="E36" s="250">
        <v>485236</v>
      </c>
      <c r="F36" s="251"/>
      <c r="G36" s="258">
        <v>434454</v>
      </c>
      <c r="H36" s="253">
        <v>0</v>
      </c>
      <c r="I36" s="259">
        <v>15400</v>
      </c>
      <c r="J36" s="238">
        <v>0</v>
      </c>
    </row>
    <row r="37" spans="1:10" ht="12.75">
      <c r="A37" s="1236" t="s">
        <v>491</v>
      </c>
      <c r="B37" s="1237"/>
      <c r="C37" s="1238"/>
      <c r="D37" s="234" t="s">
        <v>492</v>
      </c>
      <c r="E37" s="250">
        <v>3762</v>
      </c>
      <c r="F37" s="251"/>
      <c r="G37" s="258">
        <v>4000</v>
      </c>
      <c r="H37" s="253">
        <v>0</v>
      </c>
      <c r="I37" s="259">
        <v>4400</v>
      </c>
      <c r="J37" s="238">
        <v>0</v>
      </c>
    </row>
    <row r="38" spans="1:10" ht="12.75">
      <c r="A38" s="1236" t="s">
        <v>493</v>
      </c>
      <c r="B38" s="1237"/>
      <c r="C38" s="1238"/>
      <c r="D38" s="234" t="s">
        <v>494</v>
      </c>
      <c r="E38" s="250">
        <v>0</v>
      </c>
      <c r="F38" s="251"/>
      <c r="G38" s="260">
        <v>13000</v>
      </c>
      <c r="H38" s="253">
        <v>0</v>
      </c>
      <c r="I38" s="261">
        <v>16700</v>
      </c>
      <c r="J38" s="238">
        <v>0</v>
      </c>
    </row>
    <row r="39" spans="1:10" ht="12.75">
      <c r="A39" s="1236" t="s">
        <v>495</v>
      </c>
      <c r="B39" s="1237"/>
      <c r="C39" s="1238"/>
      <c r="D39" s="234" t="s">
        <v>496</v>
      </c>
      <c r="E39" s="250"/>
      <c r="F39" s="251"/>
      <c r="G39" s="250"/>
      <c r="H39" s="253">
        <v>0</v>
      </c>
      <c r="I39" s="263">
        <v>2600</v>
      </c>
      <c r="J39" s="238">
        <v>0</v>
      </c>
    </row>
    <row r="40" spans="1:10" ht="12.75">
      <c r="A40" s="231" t="s">
        <v>497</v>
      </c>
      <c r="B40" s="232"/>
      <c r="C40" s="233"/>
      <c r="D40" s="234" t="s">
        <v>498</v>
      </c>
      <c r="E40" s="250">
        <v>22</v>
      </c>
      <c r="F40" s="251"/>
      <c r="G40" s="250">
        <v>25</v>
      </c>
      <c r="H40" s="253"/>
      <c r="I40" s="263">
        <v>25</v>
      </c>
      <c r="J40" s="238"/>
    </row>
    <row r="41" spans="1:10" ht="12.75">
      <c r="A41" s="1236" t="s">
        <v>499</v>
      </c>
      <c r="B41" s="1237"/>
      <c r="C41" s="1238"/>
      <c r="D41" s="234" t="s">
        <v>500</v>
      </c>
      <c r="E41" s="250">
        <v>13944</v>
      </c>
      <c r="F41" s="251"/>
      <c r="G41" s="250">
        <v>15500</v>
      </c>
      <c r="H41" s="253">
        <v>0</v>
      </c>
      <c r="I41" s="263">
        <v>15800</v>
      </c>
      <c r="J41" s="238">
        <v>0</v>
      </c>
    </row>
    <row r="42" spans="1:10" ht="12.75">
      <c r="A42" s="1236" t="s">
        <v>501</v>
      </c>
      <c r="B42" s="1237"/>
      <c r="C42" s="1238"/>
      <c r="D42" s="234" t="s">
        <v>502</v>
      </c>
      <c r="E42" s="225">
        <v>262247</v>
      </c>
      <c r="F42" s="226">
        <v>262247</v>
      </c>
      <c r="G42" s="250">
        <v>530000</v>
      </c>
      <c r="H42" s="253">
        <v>530000</v>
      </c>
      <c r="I42" s="263">
        <v>920000</v>
      </c>
      <c r="J42" s="238">
        <v>920000</v>
      </c>
    </row>
    <row r="43" spans="1:10" ht="12.75">
      <c r="A43" s="1236" t="s">
        <v>501</v>
      </c>
      <c r="B43" s="1237"/>
      <c r="C43" s="1238"/>
      <c r="D43" s="224" t="s">
        <v>503</v>
      </c>
      <c r="E43" s="225">
        <v>204784</v>
      </c>
      <c r="F43" s="226">
        <v>204784</v>
      </c>
      <c r="G43" s="225">
        <v>0</v>
      </c>
      <c r="H43" s="264">
        <v>0</v>
      </c>
      <c r="I43" s="265">
        <v>0</v>
      </c>
      <c r="J43" s="230">
        <v>0</v>
      </c>
    </row>
    <row r="44" spans="1:10" ht="13.5" thickBot="1">
      <c r="A44" s="1366" t="s">
        <v>504</v>
      </c>
      <c r="B44" s="1367"/>
      <c r="C44" s="1368"/>
      <c r="D44" s="224" t="s">
        <v>295</v>
      </c>
      <c r="E44" s="225">
        <v>448517</v>
      </c>
      <c r="F44" s="226"/>
      <c r="G44" s="266">
        <v>440000</v>
      </c>
      <c r="H44" s="264">
        <v>0</v>
      </c>
      <c r="I44" s="267">
        <v>440000</v>
      </c>
      <c r="J44" s="230">
        <v>0</v>
      </c>
    </row>
    <row r="45" spans="1:10" ht="16.5" thickBot="1">
      <c r="A45" s="268" t="s">
        <v>372</v>
      </c>
      <c r="B45" s="190" t="s">
        <v>370</v>
      </c>
      <c r="C45" s="269"/>
      <c r="D45" s="270"/>
      <c r="E45" s="193">
        <f aca="true" t="shared" si="6" ref="E45:J45">SUM(E46)</f>
        <v>5247</v>
      </c>
      <c r="F45" s="194">
        <f t="shared" si="6"/>
        <v>0</v>
      </c>
      <c r="G45" s="193">
        <f t="shared" si="6"/>
        <v>6000</v>
      </c>
      <c r="H45" s="194">
        <f t="shared" si="6"/>
        <v>0</v>
      </c>
      <c r="I45" s="195">
        <f t="shared" si="6"/>
        <v>5000</v>
      </c>
      <c r="J45" s="193">
        <f t="shared" si="6"/>
        <v>0</v>
      </c>
    </row>
    <row r="46" spans="1:10" ht="16.5" thickBot="1">
      <c r="A46" s="1252" t="s">
        <v>373</v>
      </c>
      <c r="B46" s="1253"/>
      <c r="C46" s="197" t="s">
        <v>371</v>
      </c>
      <c r="D46" s="271"/>
      <c r="E46" s="199">
        <f aca="true" t="shared" si="7" ref="E46:J46">SUM(E47:E48)</f>
        <v>5247</v>
      </c>
      <c r="F46" s="199">
        <f t="shared" si="7"/>
        <v>0</v>
      </c>
      <c r="G46" s="199">
        <f t="shared" si="7"/>
        <v>6000</v>
      </c>
      <c r="H46" s="199">
        <f t="shared" si="7"/>
        <v>0</v>
      </c>
      <c r="I46" s="201">
        <f t="shared" si="7"/>
        <v>5000</v>
      </c>
      <c r="J46" s="199">
        <f t="shared" si="7"/>
        <v>0</v>
      </c>
    </row>
    <row r="47" spans="1:10" ht="12.75">
      <c r="A47" s="1363" t="s">
        <v>505</v>
      </c>
      <c r="B47" s="1364"/>
      <c r="C47" s="1365"/>
      <c r="D47" s="216" t="s">
        <v>486</v>
      </c>
      <c r="E47" s="217">
        <v>1712</v>
      </c>
      <c r="F47" s="218"/>
      <c r="G47" s="272">
        <v>2000</v>
      </c>
      <c r="H47" s="220">
        <v>0</v>
      </c>
      <c r="I47" s="273">
        <v>3000</v>
      </c>
      <c r="J47" s="222">
        <v>0</v>
      </c>
    </row>
    <row r="48" spans="1:10" ht="13.5" thickBot="1">
      <c r="A48" s="1242" t="s">
        <v>465</v>
      </c>
      <c r="B48" s="1243"/>
      <c r="C48" s="1244"/>
      <c r="D48" s="224" t="s">
        <v>466</v>
      </c>
      <c r="E48" s="225">
        <v>3535</v>
      </c>
      <c r="F48" s="242"/>
      <c r="G48" s="260">
        <v>4000</v>
      </c>
      <c r="H48" s="228">
        <v>0</v>
      </c>
      <c r="I48" s="261">
        <v>2000</v>
      </c>
      <c r="J48" s="230">
        <v>0</v>
      </c>
    </row>
    <row r="49" spans="1:10" ht="43.5" customHeight="1" thickBot="1">
      <c r="A49" s="268" t="s">
        <v>506</v>
      </c>
      <c r="B49" s="190" t="s">
        <v>236</v>
      </c>
      <c r="C49" s="269"/>
      <c r="D49" s="270"/>
      <c r="E49" s="193">
        <f aca="true" t="shared" si="8" ref="E49:J49">SUM(E50)</f>
        <v>4328</v>
      </c>
      <c r="F49" s="194">
        <f t="shared" si="8"/>
        <v>0</v>
      </c>
      <c r="G49" s="193">
        <f t="shared" si="8"/>
        <v>35000</v>
      </c>
      <c r="H49" s="194">
        <f t="shared" si="8"/>
        <v>0</v>
      </c>
      <c r="I49" s="195">
        <f t="shared" si="8"/>
        <v>20000</v>
      </c>
      <c r="J49" s="193">
        <f t="shared" si="8"/>
        <v>0</v>
      </c>
    </row>
    <row r="50" spans="1:10" ht="16.5" thickBot="1">
      <c r="A50" s="1252" t="s">
        <v>218</v>
      </c>
      <c r="B50" s="1253"/>
      <c r="C50" s="197" t="s">
        <v>238</v>
      </c>
      <c r="D50" s="271"/>
      <c r="E50" s="199">
        <f aca="true" t="shared" si="9" ref="E50:J50">SUM(E51:E52)</f>
        <v>4328</v>
      </c>
      <c r="F50" s="200">
        <f t="shared" si="9"/>
        <v>0</v>
      </c>
      <c r="G50" s="199">
        <f t="shared" si="9"/>
        <v>35000</v>
      </c>
      <c r="H50" s="200">
        <f t="shared" si="9"/>
        <v>0</v>
      </c>
      <c r="I50" s="201">
        <f t="shared" si="9"/>
        <v>20000</v>
      </c>
      <c r="J50" s="199">
        <f t="shared" si="9"/>
        <v>0</v>
      </c>
    </row>
    <row r="51" spans="1:10" ht="12.75">
      <c r="A51" s="1254" t="s">
        <v>465</v>
      </c>
      <c r="B51" s="1255"/>
      <c r="C51" s="1256"/>
      <c r="D51" s="216" t="s">
        <v>466</v>
      </c>
      <c r="E51" s="217">
        <v>4321</v>
      </c>
      <c r="F51" s="274"/>
      <c r="G51" s="219">
        <v>25000</v>
      </c>
      <c r="H51" s="220">
        <v>0</v>
      </c>
      <c r="I51" s="221">
        <v>20000</v>
      </c>
      <c r="J51" s="222">
        <v>0</v>
      </c>
    </row>
    <row r="52" spans="1:10" ht="13.5" thickBot="1">
      <c r="A52" s="1236" t="s">
        <v>493</v>
      </c>
      <c r="B52" s="1237"/>
      <c r="C52" s="1238"/>
      <c r="D52" s="224" t="s">
        <v>494</v>
      </c>
      <c r="E52" s="225">
        <v>7</v>
      </c>
      <c r="F52" s="242">
        <v>0</v>
      </c>
      <c r="G52" s="227">
        <v>10000</v>
      </c>
      <c r="H52" s="228">
        <v>0</v>
      </c>
      <c r="I52" s="229">
        <v>0</v>
      </c>
      <c r="J52" s="230">
        <v>0</v>
      </c>
    </row>
    <row r="53" spans="1:10" ht="36.75" customHeight="1" thickBot="1">
      <c r="A53" s="275" t="s">
        <v>233</v>
      </c>
      <c r="B53" s="243" t="s">
        <v>507</v>
      </c>
      <c r="C53" s="269"/>
      <c r="D53" s="270"/>
      <c r="E53" s="276">
        <f aca="true" t="shared" si="10" ref="E53:J53">E54+E56+E58+E69</f>
        <v>204518</v>
      </c>
      <c r="F53" s="276">
        <f t="shared" si="10"/>
        <v>0</v>
      </c>
      <c r="G53" s="276">
        <f t="shared" si="10"/>
        <v>250000</v>
      </c>
      <c r="H53" s="276">
        <f t="shared" si="10"/>
        <v>7000</v>
      </c>
      <c r="I53" s="194">
        <f t="shared" si="10"/>
        <v>254000</v>
      </c>
      <c r="J53" s="193">
        <f t="shared" si="10"/>
        <v>7000</v>
      </c>
    </row>
    <row r="54" spans="1:10" ht="16.5" thickBot="1">
      <c r="A54" s="1252" t="s">
        <v>508</v>
      </c>
      <c r="B54" s="1253"/>
      <c r="C54" s="197" t="s">
        <v>509</v>
      </c>
      <c r="D54" s="277"/>
      <c r="E54" s="199">
        <f>SUM(E55)</f>
        <v>35000</v>
      </c>
      <c r="F54" s="200">
        <f>SUM(F55)</f>
        <v>0</v>
      </c>
      <c r="G54" s="278">
        <f>SUM(G55)</f>
        <v>30000</v>
      </c>
      <c r="H54" s="279">
        <f>SUM(H55)</f>
        <v>0</v>
      </c>
      <c r="I54" s="280">
        <f>SUM(I55)</f>
        <v>30000</v>
      </c>
      <c r="J54" s="281">
        <f>SUM(J55)</f>
        <v>0</v>
      </c>
    </row>
    <row r="55" spans="1:10" ht="13.5" thickBot="1">
      <c r="A55" s="1285" t="s">
        <v>465</v>
      </c>
      <c r="B55" s="1286"/>
      <c r="C55" s="1287"/>
      <c r="D55" s="205" t="s">
        <v>466</v>
      </c>
      <c r="E55" s="206">
        <v>35000</v>
      </c>
      <c r="F55" s="207">
        <v>0</v>
      </c>
      <c r="G55" s="282">
        <v>30000</v>
      </c>
      <c r="H55" s="283">
        <v>0</v>
      </c>
      <c r="I55" s="284">
        <v>30000</v>
      </c>
      <c r="J55" s="285">
        <v>0</v>
      </c>
    </row>
    <row r="56" spans="1:10" ht="16.5" thickBot="1">
      <c r="A56" s="1252" t="s">
        <v>217</v>
      </c>
      <c r="B56" s="1253"/>
      <c r="C56" s="197" t="s">
        <v>510</v>
      </c>
      <c r="D56" s="277"/>
      <c r="E56" s="199">
        <f>SUM(E57)</f>
        <v>13998</v>
      </c>
      <c r="F56" s="200">
        <f>SUM(F57)</f>
        <v>0</v>
      </c>
      <c r="G56" s="278">
        <f>SUM(G57)</f>
        <v>61000</v>
      </c>
      <c r="H56" s="279">
        <f>SUM(H57)</f>
        <v>0</v>
      </c>
      <c r="I56" s="280">
        <v>30000</v>
      </c>
      <c r="J56" s="281">
        <f>SUM(J57)</f>
        <v>0</v>
      </c>
    </row>
    <row r="57" spans="1:10" ht="13.5" thickBot="1">
      <c r="A57" s="1285" t="s">
        <v>465</v>
      </c>
      <c r="B57" s="1286"/>
      <c r="C57" s="1287"/>
      <c r="D57" s="205" t="s">
        <v>466</v>
      </c>
      <c r="E57" s="206">
        <v>13998</v>
      </c>
      <c r="F57" s="207">
        <v>0</v>
      </c>
      <c r="G57" s="282">
        <v>61000</v>
      </c>
      <c r="H57" s="283">
        <v>0</v>
      </c>
      <c r="I57" s="284">
        <v>30000</v>
      </c>
      <c r="J57" s="285">
        <v>0</v>
      </c>
    </row>
    <row r="58" spans="1:10" ht="16.5" thickBot="1">
      <c r="A58" s="1252" t="s">
        <v>245</v>
      </c>
      <c r="B58" s="1253"/>
      <c r="C58" s="197" t="s">
        <v>511</v>
      </c>
      <c r="D58" s="277"/>
      <c r="E58" s="199">
        <f aca="true" t="shared" si="11" ref="E58:J58">SUM(E59:E68)</f>
        <v>155520</v>
      </c>
      <c r="F58" s="200">
        <f t="shared" si="11"/>
        <v>0</v>
      </c>
      <c r="G58" s="199">
        <f t="shared" si="11"/>
        <v>159000</v>
      </c>
      <c r="H58" s="200">
        <f t="shared" si="11"/>
        <v>7000</v>
      </c>
      <c r="I58" s="201">
        <f t="shared" si="11"/>
        <v>194000</v>
      </c>
      <c r="J58" s="199">
        <f t="shared" si="11"/>
        <v>7000</v>
      </c>
    </row>
    <row r="59" spans="1:10" ht="12.75">
      <c r="A59" s="1254" t="s">
        <v>475</v>
      </c>
      <c r="B59" s="1255"/>
      <c r="C59" s="1256"/>
      <c r="D59" s="216" t="s">
        <v>476</v>
      </c>
      <c r="E59" s="217">
        <v>35300</v>
      </c>
      <c r="F59" s="218">
        <v>0</v>
      </c>
      <c r="G59" s="272">
        <v>40455</v>
      </c>
      <c r="H59" s="286">
        <v>0</v>
      </c>
      <c r="I59" s="273">
        <v>45163</v>
      </c>
      <c r="J59" s="287">
        <v>0</v>
      </c>
    </row>
    <row r="60" spans="1:10" ht="12.75">
      <c r="A60" s="1236" t="s">
        <v>512</v>
      </c>
      <c r="B60" s="1237"/>
      <c r="C60" s="1238"/>
      <c r="D60" s="234" t="s">
        <v>513</v>
      </c>
      <c r="E60" s="250">
        <v>75124</v>
      </c>
      <c r="F60" s="251">
        <v>0</v>
      </c>
      <c r="G60" s="258">
        <v>71724</v>
      </c>
      <c r="H60" s="288">
        <v>0</v>
      </c>
      <c r="I60" s="259">
        <v>89447</v>
      </c>
      <c r="J60" s="289">
        <v>0</v>
      </c>
    </row>
    <row r="61" spans="1:10" ht="12.75">
      <c r="A61" s="1236" t="s">
        <v>477</v>
      </c>
      <c r="B61" s="1237"/>
      <c r="C61" s="1238"/>
      <c r="D61" s="234" t="s">
        <v>470</v>
      </c>
      <c r="E61" s="250">
        <v>5971</v>
      </c>
      <c r="F61" s="251">
        <v>0</v>
      </c>
      <c r="G61" s="258">
        <v>9010</v>
      </c>
      <c r="H61" s="288">
        <v>0</v>
      </c>
      <c r="I61" s="259">
        <v>9540</v>
      </c>
      <c r="J61" s="289">
        <v>0</v>
      </c>
    </row>
    <row r="62" spans="1:10" ht="12.75">
      <c r="A62" s="1236" t="s">
        <v>478</v>
      </c>
      <c r="B62" s="1237"/>
      <c r="C62" s="1238"/>
      <c r="D62" s="234" t="s">
        <v>472</v>
      </c>
      <c r="E62" s="250">
        <v>20296</v>
      </c>
      <c r="F62" s="251">
        <v>0</v>
      </c>
      <c r="G62" s="258">
        <v>21507</v>
      </c>
      <c r="H62" s="288">
        <v>0</v>
      </c>
      <c r="I62" s="259">
        <v>25990</v>
      </c>
      <c r="J62" s="289">
        <v>0</v>
      </c>
    </row>
    <row r="63" spans="1:10" ht="12.75">
      <c r="A63" s="1236" t="s">
        <v>473</v>
      </c>
      <c r="B63" s="1237"/>
      <c r="C63" s="1238"/>
      <c r="D63" s="234" t="s">
        <v>474</v>
      </c>
      <c r="E63" s="250">
        <v>2729</v>
      </c>
      <c r="F63" s="251">
        <v>0</v>
      </c>
      <c r="G63" s="258">
        <v>2897</v>
      </c>
      <c r="H63" s="288">
        <v>0</v>
      </c>
      <c r="I63" s="259">
        <v>3500</v>
      </c>
      <c r="J63" s="289">
        <v>0</v>
      </c>
    </row>
    <row r="64" spans="1:10" ht="12.75">
      <c r="A64" s="1236" t="s">
        <v>481</v>
      </c>
      <c r="B64" s="1237"/>
      <c r="C64" s="1238"/>
      <c r="D64" s="234" t="s">
        <v>482</v>
      </c>
      <c r="E64" s="250">
        <v>2200</v>
      </c>
      <c r="F64" s="251">
        <v>0</v>
      </c>
      <c r="G64" s="258">
        <v>3150</v>
      </c>
      <c r="H64" s="288">
        <v>0</v>
      </c>
      <c r="I64" s="259">
        <v>3375</v>
      </c>
      <c r="J64" s="289">
        <v>0</v>
      </c>
    </row>
    <row r="65" spans="1:10" ht="12.75">
      <c r="A65" s="1236" t="s">
        <v>483</v>
      </c>
      <c r="B65" s="1237"/>
      <c r="C65" s="1238"/>
      <c r="D65" s="234" t="s">
        <v>484</v>
      </c>
      <c r="E65" s="250">
        <v>1000</v>
      </c>
      <c r="F65" s="251">
        <v>0</v>
      </c>
      <c r="G65" s="258">
        <v>1157</v>
      </c>
      <c r="H65" s="288">
        <v>0</v>
      </c>
      <c r="I65" s="259">
        <v>1500</v>
      </c>
      <c r="J65" s="289">
        <v>0</v>
      </c>
    </row>
    <row r="66" spans="1:10" ht="12.75">
      <c r="A66" s="1236" t="s">
        <v>485</v>
      </c>
      <c r="B66" s="1237"/>
      <c r="C66" s="1238"/>
      <c r="D66" s="234" t="s">
        <v>486</v>
      </c>
      <c r="E66" s="250">
        <v>9300</v>
      </c>
      <c r="F66" s="251">
        <v>0</v>
      </c>
      <c r="G66" s="258">
        <v>1000</v>
      </c>
      <c r="H66" s="288">
        <v>0</v>
      </c>
      <c r="I66" s="259">
        <v>2500</v>
      </c>
      <c r="J66" s="289">
        <v>0</v>
      </c>
    </row>
    <row r="67" spans="1:10" ht="12.75">
      <c r="A67" s="1236" t="s">
        <v>465</v>
      </c>
      <c r="B67" s="1237"/>
      <c r="C67" s="1238"/>
      <c r="D67" s="234" t="s">
        <v>466</v>
      </c>
      <c r="E67" s="217">
        <v>3600</v>
      </c>
      <c r="F67" s="274">
        <v>0</v>
      </c>
      <c r="G67" s="290">
        <v>1100</v>
      </c>
      <c r="H67" s="291">
        <v>0</v>
      </c>
      <c r="I67" s="292">
        <v>5985</v>
      </c>
      <c r="J67" s="293">
        <v>0</v>
      </c>
    </row>
    <row r="68" spans="1:10" ht="13.5" thickBot="1">
      <c r="A68" s="1242" t="s">
        <v>514</v>
      </c>
      <c r="B68" s="1269"/>
      <c r="C68" s="1270"/>
      <c r="D68" s="224" t="s">
        <v>502</v>
      </c>
      <c r="E68" s="206">
        <v>0</v>
      </c>
      <c r="F68" s="207">
        <v>0</v>
      </c>
      <c r="G68" s="294">
        <v>7000</v>
      </c>
      <c r="H68" s="295">
        <v>7000</v>
      </c>
      <c r="I68" s="296">
        <v>7000</v>
      </c>
      <c r="J68" s="297">
        <v>7000</v>
      </c>
    </row>
    <row r="69" spans="1:10" ht="16.5" thickBot="1">
      <c r="A69" s="1245" t="s">
        <v>373</v>
      </c>
      <c r="B69" s="1360"/>
      <c r="C69" s="298">
        <v>71095</v>
      </c>
      <c r="D69" s="192"/>
      <c r="E69" s="299">
        <f aca="true" t="shared" si="12" ref="E69:J69">SUM(E70)</f>
        <v>0</v>
      </c>
      <c r="F69" s="299">
        <f t="shared" si="12"/>
        <v>0</v>
      </c>
      <c r="G69" s="299">
        <f t="shared" si="12"/>
        <v>0</v>
      </c>
      <c r="H69" s="299">
        <f t="shared" si="12"/>
        <v>0</v>
      </c>
      <c r="I69" s="300">
        <f t="shared" si="12"/>
        <v>0</v>
      </c>
      <c r="J69" s="299">
        <f t="shared" si="12"/>
        <v>0</v>
      </c>
    </row>
    <row r="70" spans="1:10" ht="13.5" thickBot="1">
      <c r="A70" s="1308" t="s">
        <v>515</v>
      </c>
      <c r="B70" s="1361"/>
      <c r="C70" s="1362"/>
      <c r="D70" s="198" t="s">
        <v>516</v>
      </c>
      <c r="E70" s="246">
        <v>0</v>
      </c>
      <c r="F70" s="301">
        <v>0</v>
      </c>
      <c r="G70" s="302">
        <v>0</v>
      </c>
      <c r="H70" s="303">
        <v>0</v>
      </c>
      <c r="I70" s="304">
        <v>0</v>
      </c>
      <c r="J70" s="305"/>
    </row>
    <row r="71" spans="1:10" ht="40.5" customHeight="1" thickBot="1">
      <c r="A71" s="306" t="s">
        <v>244</v>
      </c>
      <c r="B71" s="190" t="s">
        <v>517</v>
      </c>
      <c r="C71" s="307"/>
      <c r="D71" s="308"/>
      <c r="E71" s="309">
        <f>E72+E80+E86+E117+E126</f>
        <v>4389503</v>
      </c>
      <c r="F71" s="310">
        <f>F72+F80+F86+F117+F126</f>
        <v>87006</v>
      </c>
      <c r="G71" s="309">
        <f>G72+G80+G86+G117+G126</f>
        <v>4381613</v>
      </c>
      <c r="H71" s="310">
        <f>H72+H80+H86+H117+H126</f>
        <v>10000</v>
      </c>
      <c r="I71" s="311">
        <f>I72+I80+I86+I117+I126</f>
        <v>5274207</v>
      </c>
      <c r="J71" s="309">
        <v>0</v>
      </c>
    </row>
    <row r="72" spans="1:10" ht="16.5" thickBot="1">
      <c r="A72" s="1245" t="s">
        <v>220</v>
      </c>
      <c r="B72" s="1234"/>
      <c r="C72" s="197" t="s">
        <v>518</v>
      </c>
      <c r="D72" s="270"/>
      <c r="E72" s="312">
        <f aca="true" t="shared" si="13" ref="E72:J72">SUM(E73:E79)</f>
        <v>203673</v>
      </c>
      <c r="F72" s="313">
        <f t="shared" si="13"/>
        <v>0</v>
      </c>
      <c r="G72" s="312">
        <f t="shared" si="13"/>
        <v>197475</v>
      </c>
      <c r="H72" s="313">
        <f t="shared" si="13"/>
        <v>0</v>
      </c>
      <c r="I72" s="314">
        <f t="shared" si="13"/>
        <v>231620</v>
      </c>
      <c r="J72" s="312">
        <f t="shared" si="13"/>
        <v>0</v>
      </c>
    </row>
    <row r="73" spans="1:10" ht="12.75">
      <c r="A73" s="1254" t="s">
        <v>475</v>
      </c>
      <c r="B73" s="1255"/>
      <c r="C73" s="1256"/>
      <c r="D73" s="216" t="s">
        <v>476</v>
      </c>
      <c r="E73" s="222">
        <v>151407</v>
      </c>
      <c r="F73" s="315">
        <v>0</v>
      </c>
      <c r="G73" s="272">
        <v>149523</v>
      </c>
      <c r="H73" s="316">
        <v>0</v>
      </c>
      <c r="I73" s="273">
        <v>178859</v>
      </c>
      <c r="J73" s="317">
        <v>0</v>
      </c>
    </row>
    <row r="74" spans="1:10" ht="12.75">
      <c r="A74" s="1236" t="s">
        <v>477</v>
      </c>
      <c r="B74" s="1237"/>
      <c r="C74" s="1238"/>
      <c r="D74" s="234" t="s">
        <v>470</v>
      </c>
      <c r="E74" s="238">
        <v>11588</v>
      </c>
      <c r="F74" s="318">
        <v>0</v>
      </c>
      <c r="G74" s="319">
        <v>11858</v>
      </c>
      <c r="H74" s="320">
        <v>0</v>
      </c>
      <c r="I74" s="321">
        <v>12672</v>
      </c>
      <c r="J74" s="322">
        <v>0</v>
      </c>
    </row>
    <row r="75" spans="1:10" ht="12.75">
      <c r="A75" s="1236" t="s">
        <v>478</v>
      </c>
      <c r="B75" s="1237"/>
      <c r="C75" s="1238"/>
      <c r="D75" s="234" t="s">
        <v>472</v>
      </c>
      <c r="E75" s="238">
        <v>28257</v>
      </c>
      <c r="F75" s="318">
        <v>0</v>
      </c>
      <c r="G75" s="323">
        <v>27209</v>
      </c>
      <c r="H75" s="320">
        <v>0</v>
      </c>
      <c r="I75" s="324">
        <v>30480</v>
      </c>
      <c r="J75" s="322">
        <v>0</v>
      </c>
    </row>
    <row r="76" spans="1:10" ht="12.75">
      <c r="A76" s="1236" t="s">
        <v>473</v>
      </c>
      <c r="B76" s="1237"/>
      <c r="C76" s="1238"/>
      <c r="D76" s="234" t="s">
        <v>474</v>
      </c>
      <c r="E76" s="238">
        <v>3646</v>
      </c>
      <c r="F76" s="318">
        <v>0</v>
      </c>
      <c r="G76" s="325">
        <v>3869</v>
      </c>
      <c r="H76" s="320">
        <v>0</v>
      </c>
      <c r="I76" s="326">
        <v>4400</v>
      </c>
      <c r="J76" s="322">
        <v>0</v>
      </c>
    </row>
    <row r="77" spans="1:10" ht="12.75">
      <c r="A77" s="1257"/>
      <c r="B77" s="1266"/>
      <c r="C77" s="1267"/>
      <c r="D77" s="224" t="s">
        <v>486</v>
      </c>
      <c r="E77" s="230">
        <v>2824</v>
      </c>
      <c r="F77" s="329">
        <v>0</v>
      </c>
      <c r="G77" s="330"/>
      <c r="H77" s="331"/>
      <c r="I77" s="332">
        <v>0</v>
      </c>
      <c r="J77" s="333"/>
    </row>
    <row r="78" spans="1:10" ht="12.75">
      <c r="A78" s="1257"/>
      <c r="B78" s="1266"/>
      <c r="C78" s="1267"/>
      <c r="D78" s="224" t="s">
        <v>466</v>
      </c>
      <c r="E78" s="230">
        <v>1221</v>
      </c>
      <c r="F78" s="329">
        <v>0</v>
      </c>
      <c r="G78" s="330"/>
      <c r="H78" s="331"/>
      <c r="I78" s="332">
        <v>0</v>
      </c>
      <c r="J78" s="333"/>
    </row>
    <row r="79" spans="1:10" ht="13.5" thickBot="1">
      <c r="A79" s="1359" t="s">
        <v>481</v>
      </c>
      <c r="B79" s="1269"/>
      <c r="C79" s="1270"/>
      <c r="D79" s="334">
        <v>4440</v>
      </c>
      <c r="E79" s="227">
        <v>4730</v>
      </c>
      <c r="F79" s="228">
        <v>0</v>
      </c>
      <c r="G79" s="335">
        <v>5016</v>
      </c>
      <c r="H79" s="336">
        <v>0</v>
      </c>
      <c r="I79" s="337">
        <v>5209</v>
      </c>
      <c r="J79" s="333">
        <v>0</v>
      </c>
    </row>
    <row r="80" spans="1:10" ht="16.5" thickBot="1">
      <c r="A80" s="1245" t="s">
        <v>519</v>
      </c>
      <c r="B80" s="1234"/>
      <c r="C80" s="197" t="s">
        <v>520</v>
      </c>
      <c r="D80" s="198"/>
      <c r="E80" s="312">
        <f aca="true" t="shared" si="14" ref="E80:J80">SUM(E81:E85)</f>
        <v>149327</v>
      </c>
      <c r="F80" s="314">
        <f t="shared" si="14"/>
        <v>10236</v>
      </c>
      <c r="G80" s="338">
        <f t="shared" si="14"/>
        <v>150159</v>
      </c>
      <c r="H80" s="339">
        <f t="shared" si="14"/>
        <v>0</v>
      </c>
      <c r="I80" s="340">
        <f t="shared" si="14"/>
        <v>152411</v>
      </c>
      <c r="J80" s="341">
        <f t="shared" si="14"/>
        <v>0</v>
      </c>
    </row>
    <row r="81" spans="1:10" ht="12.75">
      <c r="A81" s="1254" t="s">
        <v>483</v>
      </c>
      <c r="B81" s="1255"/>
      <c r="C81" s="1256"/>
      <c r="D81" s="216" t="s">
        <v>484</v>
      </c>
      <c r="E81" s="222">
        <v>0</v>
      </c>
      <c r="F81" s="315">
        <v>0</v>
      </c>
      <c r="G81" s="342">
        <v>1051</v>
      </c>
      <c r="H81" s="316">
        <v>0</v>
      </c>
      <c r="I81" s="343">
        <v>1066</v>
      </c>
      <c r="J81" s="317">
        <v>0</v>
      </c>
    </row>
    <row r="82" spans="1:10" ht="12.75">
      <c r="A82" s="1236" t="s">
        <v>485</v>
      </c>
      <c r="B82" s="1237"/>
      <c r="C82" s="1238"/>
      <c r="D82" s="234" t="s">
        <v>486</v>
      </c>
      <c r="E82" s="238">
        <v>13786</v>
      </c>
      <c r="F82" s="318">
        <v>0</v>
      </c>
      <c r="G82" s="323">
        <v>12607</v>
      </c>
      <c r="H82" s="320">
        <v>0</v>
      </c>
      <c r="I82" s="324">
        <v>11760</v>
      </c>
      <c r="J82" s="322">
        <v>0</v>
      </c>
    </row>
    <row r="83" spans="1:10" ht="12.75">
      <c r="A83" s="1236" t="s">
        <v>465</v>
      </c>
      <c r="B83" s="1237"/>
      <c r="C83" s="1238"/>
      <c r="D83" s="234" t="s">
        <v>466</v>
      </c>
      <c r="E83" s="238">
        <v>9542</v>
      </c>
      <c r="F83" s="318">
        <v>0</v>
      </c>
      <c r="G83" s="323">
        <v>10611</v>
      </c>
      <c r="H83" s="320">
        <v>0</v>
      </c>
      <c r="I83" s="324">
        <v>10770</v>
      </c>
      <c r="J83" s="322">
        <v>0</v>
      </c>
    </row>
    <row r="84" spans="1:10" ht="12.75">
      <c r="A84" s="1236" t="s">
        <v>467</v>
      </c>
      <c r="B84" s="1237"/>
      <c r="C84" s="1238"/>
      <c r="D84" s="234" t="s">
        <v>468</v>
      </c>
      <c r="E84" s="238">
        <v>115763</v>
      </c>
      <c r="F84" s="318">
        <v>0</v>
      </c>
      <c r="G84" s="323">
        <v>125890</v>
      </c>
      <c r="H84" s="320">
        <v>0</v>
      </c>
      <c r="I84" s="324">
        <v>128815</v>
      </c>
      <c r="J84" s="322">
        <v>0</v>
      </c>
    </row>
    <row r="85" spans="1:10" ht="13.5" thickBot="1">
      <c r="A85" s="1242" t="s">
        <v>514</v>
      </c>
      <c r="B85" s="1243"/>
      <c r="C85" s="1244"/>
      <c r="D85" s="224" t="s">
        <v>521</v>
      </c>
      <c r="E85" s="230">
        <v>10236</v>
      </c>
      <c r="F85" s="329">
        <v>10236</v>
      </c>
      <c r="G85" s="208">
        <v>0</v>
      </c>
      <c r="H85" s="177">
        <v>0</v>
      </c>
      <c r="I85" s="209">
        <v>0</v>
      </c>
      <c r="J85" s="210">
        <v>0</v>
      </c>
    </row>
    <row r="86" spans="1:10" ht="16.5" thickBot="1">
      <c r="A86" s="1245" t="s">
        <v>522</v>
      </c>
      <c r="B86" s="1234"/>
      <c r="C86" s="197" t="s">
        <v>523</v>
      </c>
      <c r="D86" s="344"/>
      <c r="E86" s="312">
        <f aca="true" t="shared" si="15" ref="E86:J86">SUM(E87:E116)</f>
        <v>4010397</v>
      </c>
      <c r="F86" s="312">
        <f t="shared" si="15"/>
        <v>76770</v>
      </c>
      <c r="G86" s="312">
        <f>SUM(G87:G116)</f>
        <v>4001779</v>
      </c>
      <c r="H86" s="312">
        <f>SUM(H87:H116)</f>
        <v>10000</v>
      </c>
      <c r="I86" s="314">
        <f t="shared" si="15"/>
        <v>4857976</v>
      </c>
      <c r="J86" s="312">
        <f t="shared" si="15"/>
        <v>0</v>
      </c>
    </row>
    <row r="87" spans="1:10" ht="12.75">
      <c r="A87" s="1254" t="s">
        <v>475</v>
      </c>
      <c r="B87" s="1255"/>
      <c r="C87" s="1256"/>
      <c r="D87" s="345" t="s">
        <v>476</v>
      </c>
      <c r="E87" s="315">
        <v>2072689</v>
      </c>
      <c r="F87" s="346">
        <v>0</v>
      </c>
      <c r="G87" s="347">
        <v>2198651</v>
      </c>
      <c r="H87" s="348">
        <v>0</v>
      </c>
      <c r="I87" s="349">
        <v>2501231</v>
      </c>
      <c r="J87" s="350">
        <v>0</v>
      </c>
    </row>
    <row r="88" spans="1:10" ht="12.75">
      <c r="A88" s="1236" t="s">
        <v>477</v>
      </c>
      <c r="B88" s="1237"/>
      <c r="C88" s="1238"/>
      <c r="D88" s="234" t="s">
        <v>470</v>
      </c>
      <c r="E88" s="318">
        <v>157741</v>
      </c>
      <c r="F88" s="222">
        <v>0</v>
      </c>
      <c r="G88" s="351">
        <v>160117</v>
      </c>
      <c r="H88" s="352">
        <v>0</v>
      </c>
      <c r="I88" s="353">
        <v>160681</v>
      </c>
      <c r="J88" s="317">
        <v>0</v>
      </c>
    </row>
    <row r="89" spans="1:10" ht="12.75">
      <c r="A89" s="1236" t="s">
        <v>478</v>
      </c>
      <c r="B89" s="1237"/>
      <c r="C89" s="1238"/>
      <c r="D89" s="234" t="s">
        <v>472</v>
      </c>
      <c r="E89" s="318">
        <v>371711</v>
      </c>
      <c r="F89" s="222">
        <v>0</v>
      </c>
      <c r="G89" s="351">
        <v>389247</v>
      </c>
      <c r="H89" s="352">
        <v>0</v>
      </c>
      <c r="I89" s="353">
        <v>428600</v>
      </c>
      <c r="J89" s="317">
        <v>0</v>
      </c>
    </row>
    <row r="90" spans="1:10" ht="12.75">
      <c r="A90" s="1257"/>
      <c r="B90" s="1266"/>
      <c r="C90" s="1266"/>
      <c r="D90" s="234" t="s">
        <v>524</v>
      </c>
      <c r="E90" s="318">
        <v>306</v>
      </c>
      <c r="F90" s="222"/>
      <c r="G90" s="316"/>
      <c r="H90" s="352"/>
      <c r="I90" s="354"/>
      <c r="J90" s="317"/>
    </row>
    <row r="91" spans="1:10" ht="12.75">
      <c r="A91" s="1236" t="s">
        <v>473</v>
      </c>
      <c r="B91" s="1237"/>
      <c r="C91" s="1238"/>
      <c r="D91" s="234" t="s">
        <v>474</v>
      </c>
      <c r="E91" s="318">
        <v>60139</v>
      </c>
      <c r="F91" s="222">
        <v>0</v>
      </c>
      <c r="G91" s="320">
        <v>60411</v>
      </c>
      <c r="H91" s="352">
        <v>0</v>
      </c>
      <c r="I91" s="355">
        <v>61483</v>
      </c>
      <c r="J91" s="317">
        <v>0</v>
      </c>
    </row>
    <row r="92" spans="1:10" ht="12.75">
      <c r="A92" s="1257"/>
      <c r="B92" s="1266"/>
      <c r="C92" s="1266"/>
      <c r="D92" s="234" t="s">
        <v>525</v>
      </c>
      <c r="E92" s="318">
        <v>44</v>
      </c>
      <c r="F92" s="222"/>
      <c r="G92" s="320"/>
      <c r="H92" s="352"/>
      <c r="I92" s="355"/>
      <c r="J92" s="317"/>
    </row>
    <row r="93" spans="1:10" ht="12.75">
      <c r="A93" s="1257" t="s">
        <v>526</v>
      </c>
      <c r="B93" s="1258"/>
      <c r="C93" s="1258"/>
      <c r="D93" s="234" t="s">
        <v>527</v>
      </c>
      <c r="E93" s="318">
        <v>0</v>
      </c>
      <c r="F93" s="222">
        <v>0</v>
      </c>
      <c r="G93" s="320">
        <v>8242</v>
      </c>
      <c r="H93" s="352">
        <v>0</v>
      </c>
      <c r="I93" s="355">
        <v>9025</v>
      </c>
      <c r="J93" s="317">
        <v>0</v>
      </c>
    </row>
    <row r="94" spans="1:10" ht="12.75">
      <c r="A94" s="1257" t="s">
        <v>528</v>
      </c>
      <c r="B94" s="1258"/>
      <c r="C94" s="1258"/>
      <c r="D94" s="234" t="s">
        <v>480</v>
      </c>
      <c r="E94" s="318">
        <v>0</v>
      </c>
      <c r="F94" s="222">
        <v>0</v>
      </c>
      <c r="G94" s="320">
        <v>5000</v>
      </c>
      <c r="H94" s="352">
        <v>0</v>
      </c>
      <c r="I94" s="355">
        <v>14400</v>
      </c>
      <c r="J94" s="317">
        <v>0</v>
      </c>
    </row>
    <row r="95" spans="1:10" ht="12.75">
      <c r="A95" s="1236" t="s">
        <v>481</v>
      </c>
      <c r="B95" s="1237"/>
      <c r="C95" s="1238"/>
      <c r="D95" s="234" t="s">
        <v>482</v>
      </c>
      <c r="E95" s="318">
        <v>50000</v>
      </c>
      <c r="F95" s="222">
        <v>0</v>
      </c>
      <c r="G95" s="351">
        <v>51600</v>
      </c>
      <c r="H95" s="352">
        <v>0</v>
      </c>
      <c r="I95" s="353">
        <v>58050</v>
      </c>
      <c r="J95" s="317">
        <v>0</v>
      </c>
    </row>
    <row r="96" spans="1:10" ht="12.75">
      <c r="A96" s="1257"/>
      <c r="B96" s="1266"/>
      <c r="C96" s="1266"/>
      <c r="D96" s="234" t="s">
        <v>529</v>
      </c>
      <c r="E96" s="318">
        <v>770</v>
      </c>
      <c r="F96" s="222"/>
      <c r="G96" s="316"/>
      <c r="H96" s="352"/>
      <c r="I96" s="354"/>
      <c r="J96" s="317"/>
    </row>
    <row r="97" spans="1:10" ht="12.75">
      <c r="A97" s="1236" t="s">
        <v>483</v>
      </c>
      <c r="B97" s="1237"/>
      <c r="C97" s="1238"/>
      <c r="D97" s="234" t="s">
        <v>484</v>
      </c>
      <c r="E97" s="318">
        <v>26437</v>
      </c>
      <c r="F97" s="222">
        <v>0</v>
      </c>
      <c r="G97" s="320">
        <v>27400</v>
      </c>
      <c r="H97" s="352">
        <v>0</v>
      </c>
      <c r="I97" s="355">
        <v>27800</v>
      </c>
      <c r="J97" s="317">
        <v>0</v>
      </c>
    </row>
    <row r="98" spans="1:10" ht="12.75">
      <c r="A98" s="1236" t="s">
        <v>483</v>
      </c>
      <c r="B98" s="1237"/>
      <c r="C98" s="1238"/>
      <c r="D98" s="224" t="s">
        <v>530</v>
      </c>
      <c r="E98" s="329"/>
      <c r="F98" s="238"/>
      <c r="G98" s="331"/>
      <c r="H98" s="356"/>
      <c r="I98" s="357">
        <v>1000</v>
      </c>
      <c r="J98" s="358"/>
    </row>
    <row r="99" spans="1:10" ht="12.75">
      <c r="A99" s="1236" t="s">
        <v>485</v>
      </c>
      <c r="B99" s="1237"/>
      <c r="C99" s="1238"/>
      <c r="D99" s="224" t="s">
        <v>486</v>
      </c>
      <c r="E99" s="329">
        <v>379765</v>
      </c>
      <c r="F99" s="210">
        <v>0</v>
      </c>
      <c r="G99" s="331">
        <v>376150</v>
      </c>
      <c r="H99" s="356">
        <v>0</v>
      </c>
      <c r="I99" s="357">
        <v>261392</v>
      </c>
      <c r="J99" s="358">
        <v>0</v>
      </c>
    </row>
    <row r="100" spans="1:10" ht="12.75">
      <c r="A100" s="1257"/>
      <c r="B100" s="1266"/>
      <c r="C100" s="1266"/>
      <c r="D100" s="234" t="s">
        <v>531</v>
      </c>
      <c r="E100" s="318">
        <v>5130</v>
      </c>
      <c r="F100" s="238"/>
      <c r="G100" s="359"/>
      <c r="H100" s="352"/>
      <c r="I100" s="360">
        <v>0</v>
      </c>
      <c r="J100" s="361"/>
    </row>
    <row r="101" spans="1:10" ht="12.75">
      <c r="A101" s="327" t="s">
        <v>505</v>
      </c>
      <c r="B101" s="328"/>
      <c r="C101" s="328"/>
      <c r="D101" s="234" t="s">
        <v>532</v>
      </c>
      <c r="E101" s="318"/>
      <c r="F101" s="238"/>
      <c r="G101" s="359"/>
      <c r="H101" s="352"/>
      <c r="I101" s="360">
        <v>3000</v>
      </c>
      <c r="J101" s="361"/>
    </row>
    <row r="102" spans="1:10" ht="12.75">
      <c r="A102" s="1236" t="s">
        <v>487</v>
      </c>
      <c r="B102" s="1237"/>
      <c r="C102" s="1238"/>
      <c r="D102" s="234" t="s">
        <v>488</v>
      </c>
      <c r="E102" s="318">
        <v>86808</v>
      </c>
      <c r="F102" s="238">
        <v>0</v>
      </c>
      <c r="G102" s="359">
        <v>90125</v>
      </c>
      <c r="H102" s="352">
        <v>0</v>
      </c>
      <c r="I102" s="360">
        <v>91500</v>
      </c>
      <c r="J102" s="361">
        <v>0</v>
      </c>
    </row>
    <row r="103" spans="1:10" ht="12.75">
      <c r="A103" s="1236" t="s">
        <v>489</v>
      </c>
      <c r="B103" s="1237"/>
      <c r="C103" s="1238"/>
      <c r="D103" s="234" t="s">
        <v>490</v>
      </c>
      <c r="E103" s="318">
        <v>19416</v>
      </c>
      <c r="F103" s="238">
        <v>0</v>
      </c>
      <c r="G103" s="359">
        <v>11330</v>
      </c>
      <c r="H103" s="352">
        <v>0</v>
      </c>
      <c r="I103" s="360">
        <v>11500</v>
      </c>
      <c r="J103" s="361">
        <v>0</v>
      </c>
    </row>
    <row r="104" spans="1:10" ht="12.75">
      <c r="A104" s="231" t="s">
        <v>533</v>
      </c>
      <c r="B104" s="232"/>
      <c r="C104" s="233"/>
      <c r="D104" s="234" t="s">
        <v>534</v>
      </c>
      <c r="E104" s="318"/>
      <c r="F104" s="238"/>
      <c r="G104" s="359"/>
      <c r="H104" s="352"/>
      <c r="I104" s="360">
        <v>500</v>
      </c>
      <c r="J104" s="361"/>
    </row>
    <row r="105" spans="1:10" ht="12.75">
      <c r="A105" s="1236" t="s">
        <v>465</v>
      </c>
      <c r="B105" s="1237"/>
      <c r="C105" s="1238"/>
      <c r="D105" s="234" t="s">
        <v>466</v>
      </c>
      <c r="E105" s="318">
        <v>643316</v>
      </c>
      <c r="F105" s="238">
        <v>0</v>
      </c>
      <c r="G105" s="359">
        <v>553420</v>
      </c>
      <c r="H105" s="352">
        <v>0</v>
      </c>
      <c r="I105" s="360">
        <v>1157360</v>
      </c>
      <c r="J105" s="361">
        <v>0</v>
      </c>
    </row>
    <row r="106" spans="1:10" ht="12.75">
      <c r="A106" s="1257"/>
      <c r="B106" s="1266"/>
      <c r="C106" s="1266"/>
      <c r="D106" s="234" t="s">
        <v>535</v>
      </c>
      <c r="E106" s="318">
        <v>5193</v>
      </c>
      <c r="F106" s="238"/>
      <c r="G106" s="359"/>
      <c r="H106" s="352"/>
      <c r="I106" s="360"/>
      <c r="J106" s="361"/>
    </row>
    <row r="107" spans="1:10" ht="12.75">
      <c r="A107" s="327" t="s">
        <v>465</v>
      </c>
      <c r="B107" s="328"/>
      <c r="C107" s="328"/>
      <c r="D107" s="234" t="s">
        <v>536</v>
      </c>
      <c r="E107" s="318"/>
      <c r="F107" s="238"/>
      <c r="G107" s="359"/>
      <c r="H107" s="352"/>
      <c r="I107" s="360">
        <v>3500</v>
      </c>
      <c r="J107" s="361"/>
    </row>
    <row r="108" spans="1:10" ht="12.75">
      <c r="A108" s="327" t="s">
        <v>537</v>
      </c>
      <c r="B108" s="328"/>
      <c r="C108" s="328"/>
      <c r="D108" s="234" t="s">
        <v>538</v>
      </c>
      <c r="E108" s="318"/>
      <c r="F108" s="238"/>
      <c r="G108" s="359"/>
      <c r="H108" s="352"/>
      <c r="I108" s="360">
        <v>12080</v>
      </c>
      <c r="J108" s="361"/>
    </row>
    <row r="109" spans="1:10" ht="12.75">
      <c r="A109" s="1236" t="s">
        <v>491</v>
      </c>
      <c r="B109" s="1237"/>
      <c r="C109" s="1238"/>
      <c r="D109" s="234" t="s">
        <v>492</v>
      </c>
      <c r="E109" s="318">
        <v>579</v>
      </c>
      <c r="F109" s="238">
        <v>0</v>
      </c>
      <c r="G109" s="359">
        <v>616</v>
      </c>
      <c r="H109" s="352">
        <v>0</v>
      </c>
      <c r="I109" s="360">
        <v>626</v>
      </c>
      <c r="J109" s="361">
        <v>0</v>
      </c>
    </row>
    <row r="110" spans="1:10" ht="12.75">
      <c r="A110" s="1242" t="s">
        <v>493</v>
      </c>
      <c r="B110" s="1243"/>
      <c r="C110" s="1244"/>
      <c r="D110" s="234" t="s">
        <v>494</v>
      </c>
      <c r="E110" s="318">
        <v>12548</v>
      </c>
      <c r="F110" s="238">
        <v>0</v>
      </c>
      <c r="G110" s="359">
        <v>18000</v>
      </c>
      <c r="H110" s="352">
        <v>0</v>
      </c>
      <c r="I110" s="360">
        <v>12180</v>
      </c>
      <c r="J110" s="361">
        <v>0</v>
      </c>
    </row>
    <row r="111" spans="1:10" ht="12.75">
      <c r="A111" s="223" t="s">
        <v>539</v>
      </c>
      <c r="B111" s="362"/>
      <c r="C111" s="362"/>
      <c r="D111" s="234" t="s">
        <v>482</v>
      </c>
      <c r="E111" s="318"/>
      <c r="F111" s="238"/>
      <c r="G111" s="359"/>
      <c r="H111" s="352"/>
      <c r="I111" s="360">
        <v>0</v>
      </c>
      <c r="J111" s="361"/>
    </row>
    <row r="112" spans="1:10" ht="12.75">
      <c r="A112" s="1257"/>
      <c r="B112" s="1266"/>
      <c r="C112" s="1266"/>
      <c r="D112" s="234" t="s">
        <v>500</v>
      </c>
      <c r="E112" s="318">
        <v>797</v>
      </c>
      <c r="F112" s="238"/>
      <c r="G112" s="359"/>
      <c r="H112" s="352"/>
      <c r="I112" s="360"/>
      <c r="J112" s="361"/>
    </row>
    <row r="113" spans="1:10" ht="12.75">
      <c r="A113" s="1236" t="s">
        <v>467</v>
      </c>
      <c r="B113" s="1237"/>
      <c r="C113" s="1238"/>
      <c r="D113" s="234" t="s">
        <v>468</v>
      </c>
      <c r="E113" s="318">
        <v>39640</v>
      </c>
      <c r="F113" s="238">
        <v>0</v>
      </c>
      <c r="G113" s="359">
        <v>40850</v>
      </c>
      <c r="H113" s="352">
        <v>0</v>
      </c>
      <c r="I113" s="360">
        <v>41442</v>
      </c>
      <c r="J113" s="361">
        <v>0</v>
      </c>
    </row>
    <row r="114" spans="1:10" ht="12.75">
      <c r="A114" s="1254" t="s">
        <v>497</v>
      </c>
      <c r="B114" s="1255"/>
      <c r="C114" s="1256"/>
      <c r="D114" s="234" t="s">
        <v>540</v>
      </c>
      <c r="E114" s="318">
        <v>598</v>
      </c>
      <c r="F114" s="238">
        <v>0</v>
      </c>
      <c r="G114" s="359">
        <v>620</v>
      </c>
      <c r="H114" s="352">
        <v>0</v>
      </c>
      <c r="I114" s="360">
        <v>626</v>
      </c>
      <c r="J114" s="361">
        <v>0</v>
      </c>
    </row>
    <row r="115" spans="1:10" ht="12.75">
      <c r="A115" s="1257"/>
      <c r="B115" s="1266"/>
      <c r="C115" s="1266"/>
      <c r="D115" s="234" t="s">
        <v>541</v>
      </c>
      <c r="E115" s="318">
        <v>6959</v>
      </c>
      <c r="F115" s="238">
        <v>6959</v>
      </c>
      <c r="G115" s="363"/>
      <c r="H115" s="364"/>
      <c r="I115" s="318"/>
      <c r="J115" s="361"/>
    </row>
    <row r="116" spans="1:10" ht="13.5" thickBot="1">
      <c r="A116" s="1242" t="s">
        <v>514</v>
      </c>
      <c r="B116" s="1243"/>
      <c r="C116" s="1244"/>
      <c r="D116" s="365" t="s">
        <v>521</v>
      </c>
      <c r="E116" s="329">
        <v>69811</v>
      </c>
      <c r="F116" s="366">
        <v>69811</v>
      </c>
      <c r="G116" s="367">
        <v>10000</v>
      </c>
      <c r="H116" s="368">
        <v>10000</v>
      </c>
      <c r="I116" s="329">
        <v>0</v>
      </c>
      <c r="J116" s="369">
        <v>0</v>
      </c>
    </row>
    <row r="117" spans="1:10" ht="16.5" thickBot="1">
      <c r="A117" s="1245" t="s">
        <v>221</v>
      </c>
      <c r="B117" s="1234"/>
      <c r="C117" s="197" t="s">
        <v>542</v>
      </c>
      <c r="D117" s="344"/>
      <c r="E117" s="312">
        <f aca="true" t="shared" si="16" ref="E117:J117">SUM(E118:E125)</f>
        <v>15670</v>
      </c>
      <c r="F117" s="313">
        <f t="shared" si="16"/>
        <v>0</v>
      </c>
      <c r="G117" s="312">
        <f t="shared" si="16"/>
        <v>17200</v>
      </c>
      <c r="H117" s="370">
        <f t="shared" si="16"/>
        <v>0</v>
      </c>
      <c r="I117" s="314">
        <f t="shared" si="16"/>
        <v>17200</v>
      </c>
      <c r="J117" s="312">
        <f t="shared" si="16"/>
        <v>0</v>
      </c>
    </row>
    <row r="118" spans="1:10" ht="12.75">
      <c r="A118" s="1254" t="s">
        <v>475</v>
      </c>
      <c r="B118" s="1255"/>
      <c r="C118" s="1256"/>
      <c r="D118" s="216" t="s">
        <v>476</v>
      </c>
      <c r="E118" s="222">
        <v>1360</v>
      </c>
      <c r="F118" s="315"/>
      <c r="G118" s="342">
        <v>1360</v>
      </c>
      <c r="H118" s="316">
        <v>0</v>
      </c>
      <c r="I118" s="343">
        <v>0</v>
      </c>
      <c r="J118" s="317">
        <v>0</v>
      </c>
    </row>
    <row r="119" spans="1:10" ht="12.75">
      <c r="A119" s="1236" t="s">
        <v>471</v>
      </c>
      <c r="B119" s="1237"/>
      <c r="C119" s="1238"/>
      <c r="D119" s="234" t="s">
        <v>472</v>
      </c>
      <c r="E119" s="238">
        <v>1415</v>
      </c>
      <c r="F119" s="318"/>
      <c r="G119" s="323">
        <v>1415</v>
      </c>
      <c r="H119" s="316">
        <v>0</v>
      </c>
      <c r="I119" s="324">
        <v>0</v>
      </c>
      <c r="J119" s="317">
        <v>0</v>
      </c>
    </row>
    <row r="120" spans="1:10" ht="12.75">
      <c r="A120" s="1236" t="s">
        <v>473</v>
      </c>
      <c r="B120" s="1237"/>
      <c r="C120" s="1238"/>
      <c r="D120" s="234" t="s">
        <v>474</v>
      </c>
      <c r="E120" s="238">
        <v>209</v>
      </c>
      <c r="F120" s="318"/>
      <c r="G120" s="323">
        <v>209</v>
      </c>
      <c r="H120" s="316">
        <v>0</v>
      </c>
      <c r="I120" s="324">
        <v>0</v>
      </c>
      <c r="J120" s="317">
        <v>0</v>
      </c>
    </row>
    <row r="121" spans="1:10" ht="12.75">
      <c r="A121" s="231" t="s">
        <v>528</v>
      </c>
      <c r="B121" s="232"/>
      <c r="C121" s="233"/>
      <c r="D121" s="234" t="s">
        <v>480</v>
      </c>
      <c r="E121" s="238"/>
      <c r="F121" s="318"/>
      <c r="G121" s="323"/>
      <c r="H121" s="316"/>
      <c r="I121" s="324">
        <v>5500</v>
      </c>
      <c r="J121" s="317"/>
    </row>
    <row r="122" spans="1:10" ht="12.75">
      <c r="A122" s="1236" t="s">
        <v>485</v>
      </c>
      <c r="B122" s="1237"/>
      <c r="C122" s="1238"/>
      <c r="D122" s="234" t="s">
        <v>486</v>
      </c>
      <c r="E122" s="250">
        <v>1435</v>
      </c>
      <c r="F122" s="371"/>
      <c r="G122" s="323">
        <v>2966</v>
      </c>
      <c r="H122" s="316">
        <v>0</v>
      </c>
      <c r="I122" s="324">
        <v>3000</v>
      </c>
      <c r="J122" s="317">
        <v>0</v>
      </c>
    </row>
    <row r="123" spans="1:10" ht="12.75">
      <c r="A123" s="1236" t="s">
        <v>467</v>
      </c>
      <c r="B123" s="1237"/>
      <c r="C123" s="1238"/>
      <c r="D123" s="234" t="s">
        <v>468</v>
      </c>
      <c r="E123" s="250">
        <v>1947</v>
      </c>
      <c r="F123" s="371"/>
      <c r="G123" s="323">
        <v>1947</v>
      </c>
      <c r="H123" s="316">
        <v>0</v>
      </c>
      <c r="I123" s="324">
        <v>0</v>
      </c>
      <c r="J123" s="317">
        <v>0</v>
      </c>
    </row>
    <row r="124" spans="1:10" ht="12.75">
      <c r="A124" s="1236" t="s">
        <v>465</v>
      </c>
      <c r="B124" s="1237"/>
      <c r="C124" s="1238"/>
      <c r="D124" s="234" t="s">
        <v>466</v>
      </c>
      <c r="E124" s="225">
        <v>9200</v>
      </c>
      <c r="F124" s="371"/>
      <c r="G124" s="323">
        <v>9199</v>
      </c>
      <c r="H124" s="316">
        <v>0</v>
      </c>
      <c r="I124" s="324">
        <v>8700</v>
      </c>
      <c r="J124" s="317">
        <v>0</v>
      </c>
    </row>
    <row r="125" spans="1:10" ht="13.5" thickBot="1">
      <c r="A125" s="1356" t="s">
        <v>483</v>
      </c>
      <c r="B125" s="1357"/>
      <c r="C125" s="1358"/>
      <c r="D125" s="224" t="s">
        <v>484</v>
      </c>
      <c r="E125" s="225">
        <v>104</v>
      </c>
      <c r="F125" s="374"/>
      <c r="G125" s="325">
        <v>104</v>
      </c>
      <c r="H125" s="316">
        <v>0</v>
      </c>
      <c r="I125" s="326">
        <v>0</v>
      </c>
      <c r="J125" s="317">
        <v>0</v>
      </c>
    </row>
    <row r="126" spans="1:10" ht="16.5" thickBot="1">
      <c r="A126" s="1245" t="s">
        <v>373</v>
      </c>
      <c r="B126" s="1234"/>
      <c r="C126" s="197" t="s">
        <v>543</v>
      </c>
      <c r="D126" s="375"/>
      <c r="E126" s="312">
        <f aca="true" t="shared" si="17" ref="E126:J126">SUM(E127:E128)</f>
        <v>10436</v>
      </c>
      <c r="F126" s="313">
        <f t="shared" si="17"/>
        <v>0</v>
      </c>
      <c r="G126" s="312">
        <f t="shared" si="17"/>
        <v>15000</v>
      </c>
      <c r="H126" s="313">
        <f t="shared" si="17"/>
        <v>0</v>
      </c>
      <c r="I126" s="314">
        <f t="shared" si="17"/>
        <v>15000</v>
      </c>
      <c r="J126" s="312">
        <f t="shared" si="17"/>
        <v>0</v>
      </c>
    </row>
    <row r="127" spans="1:10" ht="15">
      <c r="A127" s="1254" t="s">
        <v>485</v>
      </c>
      <c r="B127" s="1255"/>
      <c r="C127" s="1256"/>
      <c r="D127" s="216" t="s">
        <v>486</v>
      </c>
      <c r="E127" s="222">
        <v>4275</v>
      </c>
      <c r="F127" s="376"/>
      <c r="G127" s="342">
        <v>7000</v>
      </c>
      <c r="H127" s="377">
        <v>0</v>
      </c>
      <c r="I127" s="378">
        <v>7000</v>
      </c>
      <c r="J127" s="379">
        <v>0</v>
      </c>
    </row>
    <row r="128" spans="1:10" ht="13.5" thickBot="1">
      <c r="A128" s="1242" t="s">
        <v>465</v>
      </c>
      <c r="B128" s="1243"/>
      <c r="C128" s="1244"/>
      <c r="D128" s="224" t="s">
        <v>466</v>
      </c>
      <c r="E128" s="230">
        <v>6161</v>
      </c>
      <c r="F128" s="329"/>
      <c r="G128" s="325">
        <v>8000</v>
      </c>
      <c r="H128" s="380">
        <v>0</v>
      </c>
      <c r="I128" s="381">
        <v>8000</v>
      </c>
      <c r="J128" s="382">
        <v>0</v>
      </c>
    </row>
    <row r="129" spans="1:10" ht="48.75" customHeight="1" thickBot="1">
      <c r="A129" s="196" t="s">
        <v>544</v>
      </c>
      <c r="B129" s="243" t="s">
        <v>246</v>
      </c>
      <c r="C129" s="307"/>
      <c r="D129" s="308"/>
      <c r="E129" s="309">
        <f aca="true" t="shared" si="18" ref="E129:J129">E130+E152</f>
        <v>2586651</v>
      </c>
      <c r="F129" s="310">
        <f t="shared" si="18"/>
        <v>255000</v>
      </c>
      <c r="G129" s="309">
        <f t="shared" si="18"/>
        <v>2868976</v>
      </c>
      <c r="H129" s="310">
        <f t="shared" si="18"/>
        <v>560000</v>
      </c>
      <c r="I129" s="311">
        <f t="shared" si="18"/>
        <v>2453824</v>
      </c>
      <c r="J129" s="309">
        <f t="shared" si="18"/>
        <v>0</v>
      </c>
    </row>
    <row r="130" spans="1:10" ht="16.5" thickBot="1">
      <c r="A130" s="1252" t="s">
        <v>547</v>
      </c>
      <c r="B130" s="1253"/>
      <c r="C130" s="197" t="s">
        <v>249</v>
      </c>
      <c r="D130" s="383"/>
      <c r="E130" s="384">
        <f aca="true" t="shared" si="19" ref="E130:J130">SUM(E132:E151)</f>
        <v>2586151</v>
      </c>
      <c r="F130" s="385">
        <f>SUM(F133:F151)</f>
        <v>255000</v>
      </c>
      <c r="G130" s="384">
        <f t="shared" si="19"/>
        <v>2868576</v>
      </c>
      <c r="H130" s="385">
        <f t="shared" si="19"/>
        <v>560000</v>
      </c>
      <c r="I130" s="386">
        <f>SUM(I131:I151)</f>
        <v>2453424</v>
      </c>
      <c r="J130" s="384">
        <f t="shared" si="19"/>
        <v>0</v>
      </c>
    </row>
    <row r="131" spans="1:10" ht="60" customHeight="1">
      <c r="A131" s="387" t="s">
        <v>548</v>
      </c>
      <c r="B131" s="388"/>
      <c r="C131" s="389"/>
      <c r="D131" s="650" t="s">
        <v>549</v>
      </c>
      <c r="E131" s="376"/>
      <c r="F131" s="709"/>
      <c r="G131" s="376"/>
      <c r="H131" s="709"/>
      <c r="I131" s="711">
        <v>186000</v>
      </c>
      <c r="J131" s="709"/>
    </row>
    <row r="132" spans="1:10" ht="12.75">
      <c r="A132" s="1342" t="s">
        <v>550</v>
      </c>
      <c r="B132" s="1342"/>
      <c r="C132" s="1343"/>
      <c r="D132" s="216">
        <v>4050</v>
      </c>
      <c r="E132" s="315">
        <v>1554648</v>
      </c>
      <c r="F132" s="208">
        <v>0</v>
      </c>
      <c r="G132" s="316">
        <v>1656013</v>
      </c>
      <c r="H132" s="219">
        <v>0</v>
      </c>
      <c r="I132" s="354">
        <v>1774846</v>
      </c>
      <c r="J132" s="222">
        <v>0</v>
      </c>
    </row>
    <row r="133" spans="1:10" ht="12.75">
      <c r="A133" s="1341" t="s">
        <v>551</v>
      </c>
      <c r="B133" s="1342"/>
      <c r="C133" s="1343"/>
      <c r="D133" s="234">
        <v>4060</v>
      </c>
      <c r="E133" s="318">
        <v>67945</v>
      </c>
      <c r="F133" s="235">
        <v>0</v>
      </c>
      <c r="G133" s="320">
        <v>0</v>
      </c>
      <c r="H133" s="219">
        <v>0</v>
      </c>
      <c r="I133" s="355">
        <v>1000</v>
      </c>
      <c r="J133" s="222">
        <v>0</v>
      </c>
    </row>
    <row r="134" spans="1:10" ht="12.75">
      <c r="A134" s="392" t="s">
        <v>552</v>
      </c>
      <c r="B134" s="390"/>
      <c r="C134" s="393"/>
      <c r="D134" s="234">
        <v>4070</v>
      </c>
      <c r="E134" s="318">
        <v>122874</v>
      </c>
      <c r="F134" s="208">
        <v>0</v>
      </c>
      <c r="G134" s="320">
        <v>140290</v>
      </c>
      <c r="H134" s="219">
        <v>0</v>
      </c>
      <c r="I134" s="355">
        <v>146365</v>
      </c>
      <c r="J134" s="222">
        <v>0</v>
      </c>
    </row>
    <row r="135" spans="1:10" ht="12.75">
      <c r="A135" s="1350" t="s">
        <v>553</v>
      </c>
      <c r="B135" s="1351"/>
      <c r="C135" s="1352"/>
      <c r="D135" s="395">
        <v>4180</v>
      </c>
      <c r="E135" s="180">
        <v>0</v>
      </c>
      <c r="F135" s="235">
        <v>0</v>
      </c>
      <c r="G135" s="320">
        <v>134000</v>
      </c>
      <c r="H135" s="219">
        <v>0</v>
      </c>
      <c r="I135" s="355">
        <v>120000</v>
      </c>
      <c r="J135" s="222">
        <v>0</v>
      </c>
    </row>
    <row r="136" spans="1:10" ht="12.75">
      <c r="A136" s="1353" t="s">
        <v>483</v>
      </c>
      <c r="B136" s="1354"/>
      <c r="C136" s="1355"/>
      <c r="D136" s="224">
        <v>4410</v>
      </c>
      <c r="E136" s="329">
        <v>9475</v>
      </c>
      <c r="F136" s="208">
        <v>0</v>
      </c>
      <c r="G136" s="331">
        <v>3000</v>
      </c>
      <c r="H136" s="208">
        <v>0</v>
      </c>
      <c r="I136" s="357">
        <v>8000</v>
      </c>
      <c r="J136" s="210">
        <v>0</v>
      </c>
    </row>
    <row r="137" spans="1:10" ht="12.75">
      <c r="A137" s="1341" t="s">
        <v>505</v>
      </c>
      <c r="B137" s="1342"/>
      <c r="C137" s="1343"/>
      <c r="D137" s="234">
        <v>4210</v>
      </c>
      <c r="E137" s="318">
        <v>178652</v>
      </c>
      <c r="F137" s="235">
        <v>0</v>
      </c>
      <c r="G137" s="359">
        <v>95000</v>
      </c>
      <c r="H137" s="235">
        <v>0</v>
      </c>
      <c r="I137" s="360">
        <v>111013</v>
      </c>
      <c r="J137" s="238">
        <v>0</v>
      </c>
    </row>
    <row r="138" spans="1:10" ht="12.75">
      <c r="A138" s="1347" t="s">
        <v>554</v>
      </c>
      <c r="B138" s="1348"/>
      <c r="C138" s="1349"/>
      <c r="D138" s="397">
        <v>4220</v>
      </c>
      <c r="E138" s="180">
        <v>0</v>
      </c>
      <c r="F138" s="208">
        <v>0</v>
      </c>
      <c r="G138" s="316">
        <v>573</v>
      </c>
      <c r="H138" s="219">
        <v>0</v>
      </c>
      <c r="I138" s="354">
        <v>400</v>
      </c>
      <c r="J138" s="222">
        <v>0</v>
      </c>
    </row>
    <row r="139" spans="1:10" ht="12.75">
      <c r="A139" s="1236" t="s">
        <v>555</v>
      </c>
      <c r="B139" s="1237"/>
      <c r="C139" s="1238"/>
      <c r="D139" s="234" t="s">
        <v>556</v>
      </c>
      <c r="E139" s="329">
        <v>1032</v>
      </c>
      <c r="F139" s="235">
        <v>0</v>
      </c>
      <c r="G139" s="676">
        <v>1000</v>
      </c>
      <c r="H139" s="219">
        <v>0</v>
      </c>
      <c r="I139" s="677">
        <v>400</v>
      </c>
      <c r="J139" s="222">
        <v>0</v>
      </c>
    </row>
    <row r="140" spans="1:10" ht="12.75">
      <c r="A140" s="231" t="s">
        <v>557</v>
      </c>
      <c r="B140" s="232"/>
      <c r="C140" s="233"/>
      <c r="D140" s="234" t="s">
        <v>558</v>
      </c>
      <c r="E140" s="329"/>
      <c r="F140" s="235"/>
      <c r="G140" s="676"/>
      <c r="H140" s="219"/>
      <c r="I140" s="677">
        <v>200</v>
      </c>
      <c r="J140" s="222"/>
    </row>
    <row r="141" spans="1:10" ht="12.75">
      <c r="A141" s="1341" t="s">
        <v>559</v>
      </c>
      <c r="B141" s="1342"/>
      <c r="C141" s="1343"/>
      <c r="D141" s="234">
        <v>4260</v>
      </c>
      <c r="E141" s="329">
        <v>41593</v>
      </c>
      <c r="F141" s="208">
        <v>0</v>
      </c>
      <c r="G141" s="676">
        <v>48000</v>
      </c>
      <c r="H141" s="219">
        <v>0</v>
      </c>
      <c r="I141" s="677">
        <v>48000</v>
      </c>
      <c r="J141" s="222">
        <v>0</v>
      </c>
    </row>
    <row r="142" spans="1:10" ht="12.75">
      <c r="A142" s="1341" t="s">
        <v>489</v>
      </c>
      <c r="B142" s="1342"/>
      <c r="C142" s="1343"/>
      <c r="D142" s="234">
        <v>4270</v>
      </c>
      <c r="E142" s="329">
        <v>10233</v>
      </c>
      <c r="F142" s="235">
        <v>0</v>
      </c>
      <c r="G142" s="676">
        <v>10000</v>
      </c>
      <c r="H142" s="219">
        <v>0</v>
      </c>
      <c r="I142" s="677">
        <v>6000</v>
      </c>
      <c r="J142" s="222">
        <v>0</v>
      </c>
    </row>
    <row r="143" spans="1:10" ht="12.75">
      <c r="A143" s="1236" t="s">
        <v>560</v>
      </c>
      <c r="B143" s="1237"/>
      <c r="C143" s="1238"/>
      <c r="D143" s="234" t="s">
        <v>534</v>
      </c>
      <c r="E143" s="329">
        <v>6589</v>
      </c>
      <c r="F143" s="208">
        <v>0</v>
      </c>
      <c r="G143" s="676">
        <v>10000</v>
      </c>
      <c r="H143" s="219">
        <v>0</v>
      </c>
      <c r="I143" s="677">
        <v>10000</v>
      </c>
      <c r="J143" s="222">
        <v>0</v>
      </c>
    </row>
    <row r="144" spans="1:10" ht="12.75">
      <c r="A144" s="1341" t="s">
        <v>465</v>
      </c>
      <c r="B144" s="1342"/>
      <c r="C144" s="1343"/>
      <c r="D144" s="234">
        <v>4300</v>
      </c>
      <c r="E144" s="329">
        <v>34708</v>
      </c>
      <c r="F144" s="235">
        <v>0</v>
      </c>
      <c r="G144" s="676">
        <v>31000</v>
      </c>
      <c r="H144" s="219">
        <v>0</v>
      </c>
      <c r="I144" s="677">
        <v>30000</v>
      </c>
      <c r="J144" s="222">
        <v>0</v>
      </c>
    </row>
    <row r="145" spans="1:10" ht="12.75">
      <c r="A145" s="392" t="s">
        <v>561</v>
      </c>
      <c r="B145" s="390"/>
      <c r="C145" s="393"/>
      <c r="D145" s="234" t="s">
        <v>538</v>
      </c>
      <c r="E145" s="329"/>
      <c r="F145" s="235"/>
      <c r="G145" s="676"/>
      <c r="H145" s="219"/>
      <c r="I145" s="677">
        <v>4200</v>
      </c>
      <c r="J145" s="222"/>
    </row>
    <row r="146" spans="1:10" ht="12.75">
      <c r="A146" s="1341" t="s">
        <v>497</v>
      </c>
      <c r="B146" s="1342"/>
      <c r="C146" s="1343"/>
      <c r="D146" s="234" t="s">
        <v>540</v>
      </c>
      <c r="E146" s="329">
        <v>4431</v>
      </c>
      <c r="F146" s="208">
        <v>0</v>
      </c>
      <c r="G146" s="676">
        <v>4500</v>
      </c>
      <c r="H146" s="219">
        <v>0</v>
      </c>
      <c r="I146" s="677">
        <v>0</v>
      </c>
      <c r="J146" s="222">
        <v>0</v>
      </c>
    </row>
    <row r="147" spans="1:10" ht="12.75">
      <c r="A147" s="1236" t="s">
        <v>495</v>
      </c>
      <c r="B147" s="1237"/>
      <c r="C147" s="1238"/>
      <c r="D147" s="234" t="s">
        <v>498</v>
      </c>
      <c r="E147" s="329">
        <v>167</v>
      </c>
      <c r="F147" s="235">
        <v>0</v>
      </c>
      <c r="G147" s="676">
        <v>200</v>
      </c>
      <c r="H147" s="219">
        <v>0</v>
      </c>
      <c r="I147" s="677">
        <v>200</v>
      </c>
      <c r="J147" s="222">
        <v>0</v>
      </c>
    </row>
    <row r="148" spans="1:10" ht="12.75">
      <c r="A148" s="1236" t="s">
        <v>493</v>
      </c>
      <c r="B148" s="1237"/>
      <c r="C148" s="1238"/>
      <c r="D148" s="234" t="s">
        <v>494</v>
      </c>
      <c r="E148" s="329">
        <v>4882</v>
      </c>
      <c r="F148" s="208">
        <v>0</v>
      </c>
      <c r="G148" s="676">
        <v>5000</v>
      </c>
      <c r="H148" s="219">
        <v>0</v>
      </c>
      <c r="I148" s="357">
        <v>1800</v>
      </c>
      <c r="J148" s="222">
        <v>0</v>
      </c>
    </row>
    <row r="149" spans="1:10" ht="12.75">
      <c r="A149" s="231" t="s">
        <v>491</v>
      </c>
      <c r="B149" s="232"/>
      <c r="C149" s="233"/>
      <c r="D149" s="234" t="s">
        <v>492</v>
      </c>
      <c r="E149" s="329"/>
      <c r="F149" s="208"/>
      <c r="G149" s="431"/>
      <c r="H149" s="219"/>
      <c r="I149" s="318">
        <v>5000</v>
      </c>
      <c r="J149" s="222"/>
    </row>
    <row r="150" spans="1:10" ht="12.75">
      <c r="A150" s="1341" t="s">
        <v>499</v>
      </c>
      <c r="B150" s="1342"/>
      <c r="C150" s="1343"/>
      <c r="D150" s="234">
        <v>3020</v>
      </c>
      <c r="E150" s="318">
        <v>293922</v>
      </c>
      <c r="F150" s="235">
        <v>0</v>
      </c>
      <c r="G150" s="228">
        <v>170000</v>
      </c>
      <c r="H150" s="219">
        <v>0</v>
      </c>
      <c r="I150" s="329">
        <v>0</v>
      </c>
      <c r="J150" s="238">
        <v>0</v>
      </c>
    </row>
    <row r="151" spans="1:10" ht="13.5" thickBot="1">
      <c r="A151" s="1344" t="s">
        <v>514</v>
      </c>
      <c r="B151" s="1345"/>
      <c r="C151" s="1346"/>
      <c r="D151" s="714">
        <v>6060</v>
      </c>
      <c r="E151" s="180">
        <v>255000</v>
      </c>
      <c r="F151" s="400">
        <v>255000</v>
      </c>
      <c r="G151" s="710">
        <v>560000</v>
      </c>
      <c r="H151" s="712">
        <v>560000</v>
      </c>
      <c r="I151" s="357">
        <v>0</v>
      </c>
      <c r="J151" s="713">
        <v>0</v>
      </c>
    </row>
    <row r="152" spans="1:10" ht="16.5" thickBot="1">
      <c r="A152" s="1252" t="s">
        <v>283</v>
      </c>
      <c r="B152" s="1253"/>
      <c r="C152" s="197" t="s">
        <v>278</v>
      </c>
      <c r="D152" s="383"/>
      <c r="E152" s="384">
        <f aca="true" t="shared" si="20" ref="E152:J152">SUM(E153:E154)</f>
        <v>500</v>
      </c>
      <c r="F152" s="385">
        <f t="shared" si="20"/>
        <v>0</v>
      </c>
      <c r="G152" s="384">
        <f t="shared" si="20"/>
        <v>400</v>
      </c>
      <c r="H152" s="385">
        <f t="shared" si="20"/>
        <v>0</v>
      </c>
      <c r="I152" s="386">
        <f t="shared" si="20"/>
        <v>400</v>
      </c>
      <c r="J152" s="384">
        <f t="shared" si="20"/>
        <v>0</v>
      </c>
    </row>
    <row r="153" spans="1:10" ht="15">
      <c r="A153" s="1332" t="s">
        <v>505</v>
      </c>
      <c r="B153" s="1333"/>
      <c r="C153" s="1334"/>
      <c r="D153" s="216">
        <v>4210</v>
      </c>
      <c r="E153" s="222">
        <v>380</v>
      </c>
      <c r="F153" s="220"/>
      <c r="G153" s="342">
        <v>200</v>
      </c>
      <c r="H153" s="401"/>
      <c r="I153" s="343">
        <v>400</v>
      </c>
      <c r="J153" s="402"/>
    </row>
    <row r="154" spans="1:10" ht="13.5" thickBot="1">
      <c r="A154" s="1335" t="s">
        <v>465</v>
      </c>
      <c r="B154" s="1336"/>
      <c r="C154" s="1337"/>
      <c r="D154" s="399">
        <v>4300</v>
      </c>
      <c r="E154" s="210">
        <v>120</v>
      </c>
      <c r="F154" s="177">
        <v>0</v>
      </c>
      <c r="G154" s="403">
        <v>200</v>
      </c>
      <c r="H154" s="404"/>
      <c r="I154" s="405">
        <v>0</v>
      </c>
      <c r="J154" s="406"/>
    </row>
    <row r="155" spans="1:10" ht="36.75" customHeight="1" thickBot="1">
      <c r="A155" s="275" t="s">
        <v>562</v>
      </c>
      <c r="B155" s="407" t="s">
        <v>563</v>
      </c>
      <c r="C155" s="191"/>
      <c r="D155" s="408"/>
      <c r="E155" s="309">
        <f aca="true" t="shared" si="21" ref="E155:J155">E156+E158</f>
        <v>286418</v>
      </c>
      <c r="F155" s="310">
        <f t="shared" si="21"/>
        <v>0</v>
      </c>
      <c r="G155" s="409">
        <f t="shared" si="21"/>
        <v>1275759</v>
      </c>
      <c r="H155" s="410">
        <f t="shared" si="21"/>
        <v>0</v>
      </c>
      <c r="I155" s="411">
        <f t="shared" si="21"/>
        <v>870197</v>
      </c>
      <c r="J155" s="412">
        <f t="shared" si="21"/>
        <v>0</v>
      </c>
    </row>
    <row r="156" spans="1:10" ht="16.5" thickBot="1">
      <c r="A156" s="1252" t="s">
        <v>564</v>
      </c>
      <c r="B156" s="1253"/>
      <c r="C156" s="197" t="s">
        <v>565</v>
      </c>
      <c r="D156" s="413"/>
      <c r="E156" s="312">
        <f>SUM(E157)</f>
        <v>286418</v>
      </c>
      <c r="F156" s="313">
        <f>SUM(F157)</f>
        <v>0</v>
      </c>
      <c r="G156" s="338">
        <f>SUM(G157)</f>
        <v>275759</v>
      </c>
      <c r="H156" s="339">
        <f>SUM(H157)</f>
        <v>0</v>
      </c>
      <c r="I156" s="340">
        <f>SUM(I157)</f>
        <v>203533</v>
      </c>
      <c r="J156" s="341">
        <f>SUM(J157)</f>
        <v>0</v>
      </c>
    </row>
    <row r="157" spans="1:10" ht="15.75" thickBot="1">
      <c r="A157" s="1338" t="s">
        <v>566</v>
      </c>
      <c r="B157" s="1339"/>
      <c r="C157" s="1340"/>
      <c r="D157" s="205" t="s">
        <v>567</v>
      </c>
      <c r="E157" s="210">
        <v>286418</v>
      </c>
      <c r="F157" s="180">
        <v>0</v>
      </c>
      <c r="G157" s="414">
        <v>275759</v>
      </c>
      <c r="H157" s="415">
        <v>0</v>
      </c>
      <c r="I157" s="416">
        <v>203533</v>
      </c>
      <c r="J157" s="358">
        <v>0</v>
      </c>
    </row>
    <row r="158" spans="1:10" ht="16.5" thickBot="1">
      <c r="A158" s="1252" t="s">
        <v>568</v>
      </c>
      <c r="B158" s="1253"/>
      <c r="C158" s="197" t="s">
        <v>569</v>
      </c>
      <c r="D158" s="413"/>
      <c r="E158" s="312">
        <f>SUM(E159)</f>
        <v>0</v>
      </c>
      <c r="F158" s="313">
        <f>SUM(F159)</f>
        <v>0</v>
      </c>
      <c r="G158" s="338">
        <f>SUM(G159)</f>
        <v>1000000</v>
      </c>
      <c r="H158" s="339">
        <f>SUM(H159)</f>
        <v>0</v>
      </c>
      <c r="I158" s="340">
        <f>SUM(I159)</f>
        <v>666664</v>
      </c>
      <c r="J158" s="341">
        <f>SUM(J159)</f>
        <v>0</v>
      </c>
    </row>
    <row r="159" spans="1:10" ht="13.5" thickBot="1">
      <c r="A159" s="1308" t="s">
        <v>570</v>
      </c>
      <c r="B159" s="1309"/>
      <c r="C159" s="1322"/>
      <c r="D159" s="205" t="s">
        <v>571</v>
      </c>
      <c r="E159" s="210">
        <v>0</v>
      </c>
      <c r="F159" s="180">
        <v>0</v>
      </c>
      <c r="G159" s="414">
        <v>1000000</v>
      </c>
      <c r="H159" s="415">
        <v>0</v>
      </c>
      <c r="I159" s="416">
        <v>666664</v>
      </c>
      <c r="J159" s="358"/>
    </row>
    <row r="160" spans="1:10" ht="36.75" customHeight="1" thickBot="1">
      <c r="A160" s="417" t="s">
        <v>222</v>
      </c>
      <c r="B160" s="418" t="s">
        <v>251</v>
      </c>
      <c r="C160" s="419"/>
      <c r="D160" s="420"/>
      <c r="E160" s="309">
        <f aca="true" t="shared" si="22" ref="E160:J160">E161</f>
        <v>0</v>
      </c>
      <c r="F160" s="309">
        <f t="shared" si="22"/>
        <v>0</v>
      </c>
      <c r="G160" s="421">
        <f t="shared" si="22"/>
        <v>444940</v>
      </c>
      <c r="H160" s="309">
        <f t="shared" si="22"/>
        <v>0</v>
      </c>
      <c r="I160" s="421">
        <f t="shared" si="22"/>
        <v>0</v>
      </c>
      <c r="J160" s="309">
        <f t="shared" si="22"/>
        <v>0</v>
      </c>
    </row>
    <row r="161" spans="1:10" ht="16.5" thickBot="1">
      <c r="A161" s="1277" t="s">
        <v>572</v>
      </c>
      <c r="B161" s="1328"/>
      <c r="C161" s="422" t="s">
        <v>573</v>
      </c>
      <c r="D161" s="198"/>
      <c r="E161" s="423">
        <f aca="true" t="shared" si="23" ref="E161:J161">SUM(E162)</f>
        <v>0</v>
      </c>
      <c r="F161" s="423">
        <f t="shared" si="23"/>
        <v>0</v>
      </c>
      <c r="G161" s="423">
        <f t="shared" si="23"/>
        <v>444940</v>
      </c>
      <c r="H161" s="423">
        <f t="shared" si="23"/>
        <v>0</v>
      </c>
      <c r="I161" s="423">
        <f>SUM(I162)</f>
        <v>0</v>
      </c>
      <c r="J161" s="423">
        <f t="shared" si="23"/>
        <v>0</v>
      </c>
    </row>
    <row r="162" spans="1:10" ht="13.5" thickBot="1">
      <c r="A162" s="1329" t="s">
        <v>574</v>
      </c>
      <c r="B162" s="1330"/>
      <c r="C162" s="1331"/>
      <c r="D162" s="424" t="s">
        <v>575</v>
      </c>
      <c r="E162" s="423">
        <v>0</v>
      </c>
      <c r="F162" s="177"/>
      <c r="G162" s="425">
        <v>444940</v>
      </c>
      <c r="H162" s="426"/>
      <c r="I162" s="423">
        <v>0</v>
      </c>
      <c r="J162" s="423"/>
    </row>
    <row r="163" spans="1:10" ht="16.5" thickBot="1">
      <c r="A163" s="427" t="s">
        <v>259</v>
      </c>
      <c r="B163" s="243" t="s">
        <v>258</v>
      </c>
      <c r="C163" s="191"/>
      <c r="D163" s="408"/>
      <c r="E163" s="309">
        <f>E164+E181+E195+E222+E246+E253+E269+E271+E275</f>
        <v>14109806</v>
      </c>
      <c r="F163" s="310">
        <f>F164+F181+F195+F222+F246+F253+F275</f>
        <v>556000</v>
      </c>
      <c r="G163" s="309">
        <f>G164+G181+G195+G222+G246+G253+G275</f>
        <v>14425305</v>
      </c>
      <c r="H163" s="310">
        <f>H164+H181+H195+H222+H246+H253+H275</f>
        <v>233000</v>
      </c>
      <c r="I163" s="311">
        <f>I164+I181+I195+I222+I246+I253+I275</f>
        <v>14011121</v>
      </c>
      <c r="J163" s="309">
        <f>J164+J181+J195+J222+J246+J253+J275</f>
        <v>0</v>
      </c>
    </row>
    <row r="164" spans="1:10" ht="16.5" thickBot="1">
      <c r="A164" s="1245" t="s">
        <v>342</v>
      </c>
      <c r="B164" s="1234"/>
      <c r="C164" s="197" t="s">
        <v>340</v>
      </c>
      <c r="D164" s="277"/>
      <c r="E164" s="312">
        <f aca="true" t="shared" si="24" ref="E164:J164">SUM(E165:E180)</f>
        <v>724787</v>
      </c>
      <c r="F164" s="313">
        <f t="shared" si="24"/>
        <v>0</v>
      </c>
      <c r="G164" s="312">
        <f t="shared" si="24"/>
        <v>680238</v>
      </c>
      <c r="H164" s="313">
        <f t="shared" si="24"/>
        <v>0</v>
      </c>
      <c r="I164" s="314">
        <f t="shared" si="24"/>
        <v>830673</v>
      </c>
      <c r="J164" s="312">
        <f t="shared" si="24"/>
        <v>0</v>
      </c>
    </row>
    <row r="165" spans="1:10" ht="12.75">
      <c r="A165" s="1254" t="s">
        <v>576</v>
      </c>
      <c r="B165" s="1255"/>
      <c r="C165" s="1256"/>
      <c r="D165" s="216" t="s">
        <v>476</v>
      </c>
      <c r="E165" s="222">
        <v>475553</v>
      </c>
      <c r="F165" s="315">
        <v>0</v>
      </c>
      <c r="G165" s="428">
        <v>430540</v>
      </c>
      <c r="H165" s="316">
        <v>0</v>
      </c>
      <c r="I165" s="343">
        <v>533441</v>
      </c>
      <c r="J165" s="317">
        <v>0</v>
      </c>
    </row>
    <row r="166" spans="1:10" ht="12.75">
      <c r="A166" s="1236" t="s">
        <v>577</v>
      </c>
      <c r="B166" s="1237"/>
      <c r="C166" s="1238"/>
      <c r="D166" s="234" t="s">
        <v>470</v>
      </c>
      <c r="E166" s="238">
        <v>44182</v>
      </c>
      <c r="F166" s="315">
        <v>0</v>
      </c>
      <c r="G166" s="323">
        <v>40142</v>
      </c>
      <c r="H166" s="316">
        <v>0</v>
      </c>
      <c r="I166" s="324">
        <v>40405</v>
      </c>
      <c r="J166" s="317">
        <v>0</v>
      </c>
    </row>
    <row r="167" spans="1:10" ht="12.75">
      <c r="A167" s="1236" t="s">
        <v>578</v>
      </c>
      <c r="B167" s="1237"/>
      <c r="C167" s="1238"/>
      <c r="D167" s="234" t="s">
        <v>472</v>
      </c>
      <c r="E167" s="238">
        <v>95873</v>
      </c>
      <c r="F167" s="315">
        <v>0</v>
      </c>
      <c r="G167" s="429">
        <v>84676</v>
      </c>
      <c r="H167" s="316">
        <v>0</v>
      </c>
      <c r="I167" s="324">
        <v>103234</v>
      </c>
      <c r="J167" s="317">
        <v>0</v>
      </c>
    </row>
    <row r="168" spans="1:10" ht="12.75">
      <c r="A168" s="1236" t="s">
        <v>473</v>
      </c>
      <c r="B168" s="1237"/>
      <c r="C168" s="1238"/>
      <c r="D168" s="234" t="s">
        <v>474</v>
      </c>
      <c r="E168" s="238">
        <v>12417</v>
      </c>
      <c r="F168" s="315">
        <v>0</v>
      </c>
      <c r="G168" s="429">
        <v>11532</v>
      </c>
      <c r="H168" s="316">
        <v>0</v>
      </c>
      <c r="I168" s="324">
        <v>14059</v>
      </c>
      <c r="J168" s="317">
        <v>0</v>
      </c>
    </row>
    <row r="169" spans="1:10" ht="12.75">
      <c r="A169" s="1236" t="s">
        <v>481</v>
      </c>
      <c r="B169" s="1237"/>
      <c r="C169" s="1238"/>
      <c r="D169" s="234" t="s">
        <v>482</v>
      </c>
      <c r="E169" s="238">
        <v>27718</v>
      </c>
      <c r="F169" s="315">
        <v>0</v>
      </c>
      <c r="G169" s="323">
        <v>28550</v>
      </c>
      <c r="H169" s="316">
        <v>0</v>
      </c>
      <c r="I169" s="324">
        <v>30088</v>
      </c>
      <c r="J169" s="317">
        <v>0</v>
      </c>
    </row>
    <row r="170" spans="1:10" ht="12.75">
      <c r="A170" s="1236" t="s">
        <v>483</v>
      </c>
      <c r="B170" s="1237"/>
      <c r="C170" s="1238"/>
      <c r="D170" s="234" t="s">
        <v>484</v>
      </c>
      <c r="E170" s="238">
        <v>554</v>
      </c>
      <c r="F170" s="315">
        <v>0</v>
      </c>
      <c r="G170" s="323">
        <v>2150</v>
      </c>
      <c r="H170" s="316">
        <v>0</v>
      </c>
      <c r="I170" s="324">
        <v>1167</v>
      </c>
      <c r="J170" s="317">
        <v>0</v>
      </c>
    </row>
    <row r="171" spans="1:10" ht="12.75">
      <c r="A171" s="1236" t="s">
        <v>505</v>
      </c>
      <c r="B171" s="1237"/>
      <c r="C171" s="1238"/>
      <c r="D171" s="234" t="s">
        <v>486</v>
      </c>
      <c r="E171" s="238">
        <v>7053</v>
      </c>
      <c r="F171" s="315">
        <v>0</v>
      </c>
      <c r="G171" s="323">
        <v>6080</v>
      </c>
      <c r="H171" s="316">
        <v>0</v>
      </c>
      <c r="I171" s="324">
        <v>6171</v>
      </c>
      <c r="J171" s="317">
        <v>0</v>
      </c>
    </row>
    <row r="172" spans="1:10" ht="12.75">
      <c r="A172" s="1236" t="s">
        <v>554</v>
      </c>
      <c r="B172" s="1237"/>
      <c r="C172" s="1238"/>
      <c r="D172" s="234" t="s">
        <v>579</v>
      </c>
      <c r="E172" s="238">
        <v>1643</v>
      </c>
      <c r="F172" s="315">
        <v>0</v>
      </c>
      <c r="G172" s="323">
        <v>1692</v>
      </c>
      <c r="H172" s="316">
        <v>0</v>
      </c>
      <c r="I172" s="324">
        <v>1717</v>
      </c>
      <c r="J172" s="317">
        <v>0</v>
      </c>
    </row>
    <row r="173" spans="1:10" ht="12.75">
      <c r="A173" s="1236" t="s">
        <v>585</v>
      </c>
      <c r="B173" s="1237"/>
      <c r="C173" s="1238"/>
      <c r="D173" s="234" t="s">
        <v>556</v>
      </c>
      <c r="E173" s="238">
        <v>542</v>
      </c>
      <c r="F173" s="315">
        <v>0</v>
      </c>
      <c r="G173" s="323">
        <v>1074</v>
      </c>
      <c r="H173" s="316">
        <v>0</v>
      </c>
      <c r="I173" s="324">
        <v>1090</v>
      </c>
      <c r="J173" s="317">
        <v>0</v>
      </c>
    </row>
    <row r="174" spans="1:10" ht="12.75">
      <c r="A174" s="1236" t="s">
        <v>586</v>
      </c>
      <c r="B174" s="1237"/>
      <c r="C174" s="1238"/>
      <c r="D174" s="234" t="s">
        <v>558</v>
      </c>
      <c r="E174" s="238">
        <v>7174</v>
      </c>
      <c r="F174" s="315">
        <v>0</v>
      </c>
      <c r="G174" s="323">
        <v>4300</v>
      </c>
      <c r="H174" s="316">
        <v>0</v>
      </c>
      <c r="I174" s="324">
        <v>3350</v>
      </c>
      <c r="J174" s="317">
        <v>0</v>
      </c>
    </row>
    <row r="175" spans="1:10" ht="12.75">
      <c r="A175" s="1236" t="s">
        <v>493</v>
      </c>
      <c r="B175" s="1237"/>
      <c r="C175" s="1238"/>
      <c r="D175" s="234" t="s">
        <v>494</v>
      </c>
      <c r="E175" s="238">
        <v>1998</v>
      </c>
      <c r="F175" s="315">
        <v>0</v>
      </c>
      <c r="G175" s="323">
        <v>3393</v>
      </c>
      <c r="H175" s="316">
        <v>0</v>
      </c>
      <c r="I175" s="324">
        <v>3444</v>
      </c>
      <c r="J175" s="317">
        <v>0</v>
      </c>
    </row>
    <row r="176" spans="1:10" ht="12.75">
      <c r="A176" s="1236" t="s">
        <v>587</v>
      </c>
      <c r="B176" s="1237"/>
      <c r="C176" s="1238"/>
      <c r="D176" s="234" t="s">
        <v>488</v>
      </c>
      <c r="E176" s="238">
        <v>39003</v>
      </c>
      <c r="F176" s="315">
        <v>0</v>
      </c>
      <c r="G176" s="323">
        <v>54880</v>
      </c>
      <c r="H176" s="316">
        <v>0</v>
      </c>
      <c r="I176" s="324">
        <v>46900</v>
      </c>
      <c r="J176" s="317">
        <v>0</v>
      </c>
    </row>
    <row r="177" spans="1:10" ht="12.75">
      <c r="A177" s="1236" t="s">
        <v>489</v>
      </c>
      <c r="B177" s="1237"/>
      <c r="C177" s="1238"/>
      <c r="D177" s="234" t="s">
        <v>490</v>
      </c>
      <c r="E177" s="238">
        <v>1464</v>
      </c>
      <c r="F177" s="315">
        <v>0</v>
      </c>
      <c r="G177" s="323">
        <v>1508</v>
      </c>
      <c r="H177" s="316">
        <v>0</v>
      </c>
      <c r="I177" s="324">
        <v>40631</v>
      </c>
      <c r="J177" s="317">
        <v>0</v>
      </c>
    </row>
    <row r="178" spans="1:10" ht="12.75">
      <c r="A178" s="1236" t="s">
        <v>465</v>
      </c>
      <c r="B178" s="1237"/>
      <c r="C178" s="1238"/>
      <c r="D178" s="234" t="s">
        <v>466</v>
      </c>
      <c r="E178" s="238">
        <v>8466</v>
      </c>
      <c r="F178" s="315">
        <v>0</v>
      </c>
      <c r="G178" s="323">
        <v>8665</v>
      </c>
      <c r="H178" s="316">
        <v>0</v>
      </c>
      <c r="I178" s="324">
        <v>2578</v>
      </c>
      <c r="J178" s="317">
        <v>0</v>
      </c>
    </row>
    <row r="179" spans="1:10" ht="12.75">
      <c r="A179" s="239" t="s">
        <v>561</v>
      </c>
      <c r="B179" s="240"/>
      <c r="C179" s="241"/>
      <c r="D179" s="224" t="s">
        <v>538</v>
      </c>
      <c r="E179" s="230"/>
      <c r="F179" s="315"/>
      <c r="G179" s="325"/>
      <c r="H179" s="316"/>
      <c r="I179" s="326">
        <v>1118</v>
      </c>
      <c r="J179" s="317"/>
    </row>
    <row r="180" spans="1:10" ht="13.5" thickBot="1">
      <c r="A180" s="1242" t="s">
        <v>499</v>
      </c>
      <c r="B180" s="1243"/>
      <c r="C180" s="1244"/>
      <c r="D180" s="224" t="s">
        <v>500</v>
      </c>
      <c r="E180" s="230">
        <v>1147</v>
      </c>
      <c r="F180" s="315">
        <v>0</v>
      </c>
      <c r="G180" s="325">
        <v>1056</v>
      </c>
      <c r="H180" s="316">
        <v>0</v>
      </c>
      <c r="I180" s="326">
        <v>1280</v>
      </c>
      <c r="J180" s="317">
        <v>0</v>
      </c>
    </row>
    <row r="181" spans="1:10" ht="16.5" thickBot="1">
      <c r="A181" s="1245" t="s">
        <v>588</v>
      </c>
      <c r="B181" s="1234"/>
      <c r="C181" s="197" t="s">
        <v>341</v>
      </c>
      <c r="D181" s="277"/>
      <c r="E181" s="312">
        <f aca="true" t="shared" si="25" ref="E181:J181">SUM(E182:E193)</f>
        <v>747154</v>
      </c>
      <c r="F181" s="313">
        <f t="shared" si="25"/>
        <v>0</v>
      </c>
      <c r="G181" s="312">
        <f t="shared" si="25"/>
        <v>828195</v>
      </c>
      <c r="H181" s="313">
        <f t="shared" si="25"/>
        <v>0</v>
      </c>
      <c r="I181" s="314">
        <f t="shared" si="25"/>
        <v>801086</v>
      </c>
      <c r="J181" s="312">
        <f t="shared" si="25"/>
        <v>0</v>
      </c>
    </row>
    <row r="182" spans="1:10" ht="12.75">
      <c r="A182" s="1254" t="s">
        <v>576</v>
      </c>
      <c r="B182" s="1255"/>
      <c r="C182" s="1256"/>
      <c r="D182" s="216" t="s">
        <v>476</v>
      </c>
      <c r="E182" s="222">
        <v>521277</v>
      </c>
      <c r="F182" s="315">
        <v>0</v>
      </c>
      <c r="G182" s="428">
        <v>595035</v>
      </c>
      <c r="H182" s="316">
        <v>0</v>
      </c>
      <c r="I182" s="343">
        <v>566549</v>
      </c>
      <c r="J182" s="317">
        <v>0</v>
      </c>
    </row>
    <row r="183" spans="1:10" ht="12.75">
      <c r="A183" s="1236" t="s">
        <v>577</v>
      </c>
      <c r="B183" s="1237"/>
      <c r="C183" s="1238"/>
      <c r="D183" s="234" t="s">
        <v>470</v>
      </c>
      <c r="E183" s="238">
        <v>45194</v>
      </c>
      <c r="F183" s="315">
        <v>0</v>
      </c>
      <c r="G183" s="323">
        <v>43500</v>
      </c>
      <c r="H183" s="316">
        <v>0</v>
      </c>
      <c r="I183" s="324">
        <v>48204</v>
      </c>
      <c r="J183" s="317">
        <v>0</v>
      </c>
    </row>
    <row r="184" spans="1:10" ht="12.75">
      <c r="A184" s="1236" t="s">
        <v>578</v>
      </c>
      <c r="B184" s="1237"/>
      <c r="C184" s="1238"/>
      <c r="D184" s="234" t="s">
        <v>472</v>
      </c>
      <c r="E184" s="238">
        <v>104105</v>
      </c>
      <c r="F184" s="315">
        <v>0</v>
      </c>
      <c r="G184" s="429">
        <v>109363</v>
      </c>
      <c r="H184" s="316">
        <v>0</v>
      </c>
      <c r="I184" s="324">
        <v>108232</v>
      </c>
      <c r="J184" s="317">
        <v>0</v>
      </c>
    </row>
    <row r="185" spans="1:10" ht="12.75">
      <c r="A185" s="1236" t="s">
        <v>473</v>
      </c>
      <c r="B185" s="1237"/>
      <c r="C185" s="1238"/>
      <c r="D185" s="234" t="s">
        <v>474</v>
      </c>
      <c r="E185" s="238">
        <v>13992</v>
      </c>
      <c r="F185" s="315">
        <v>0</v>
      </c>
      <c r="G185" s="429">
        <v>14894</v>
      </c>
      <c r="H185" s="316">
        <v>0</v>
      </c>
      <c r="I185" s="324">
        <v>14739</v>
      </c>
      <c r="J185" s="317">
        <v>0</v>
      </c>
    </row>
    <row r="186" spans="1:10" ht="12.75">
      <c r="A186" s="1236" t="s">
        <v>481</v>
      </c>
      <c r="B186" s="1237"/>
      <c r="C186" s="1238"/>
      <c r="D186" s="234" t="s">
        <v>482</v>
      </c>
      <c r="E186" s="238">
        <v>29259</v>
      </c>
      <c r="F186" s="315">
        <v>0</v>
      </c>
      <c r="G186" s="323">
        <v>30761</v>
      </c>
      <c r="H186" s="316">
        <v>0</v>
      </c>
      <c r="I186" s="324">
        <v>29720</v>
      </c>
      <c r="J186" s="317">
        <v>0</v>
      </c>
    </row>
    <row r="187" spans="1:10" ht="12.75">
      <c r="A187" s="1236" t="s">
        <v>483</v>
      </c>
      <c r="B187" s="1237"/>
      <c r="C187" s="1238"/>
      <c r="D187" s="234" t="s">
        <v>484</v>
      </c>
      <c r="E187" s="238">
        <v>335</v>
      </c>
      <c r="F187" s="315">
        <v>0</v>
      </c>
      <c r="G187" s="323">
        <v>350</v>
      </c>
      <c r="H187" s="316">
        <v>0</v>
      </c>
      <c r="I187" s="324">
        <v>355</v>
      </c>
      <c r="J187" s="317">
        <v>0</v>
      </c>
    </row>
    <row r="188" spans="1:10" ht="12.75">
      <c r="A188" s="1236" t="s">
        <v>505</v>
      </c>
      <c r="B188" s="1237"/>
      <c r="C188" s="1238"/>
      <c r="D188" s="234" t="s">
        <v>486</v>
      </c>
      <c r="E188" s="238">
        <v>3216</v>
      </c>
      <c r="F188" s="315">
        <v>0</v>
      </c>
      <c r="G188" s="323">
        <v>3312</v>
      </c>
      <c r="H188" s="316">
        <v>0</v>
      </c>
      <c r="I188" s="324">
        <v>2360</v>
      </c>
      <c r="J188" s="317">
        <v>0</v>
      </c>
    </row>
    <row r="189" spans="1:10" ht="12.75">
      <c r="A189" s="1236" t="s">
        <v>586</v>
      </c>
      <c r="B189" s="1237"/>
      <c r="C189" s="1238"/>
      <c r="D189" s="234" t="s">
        <v>558</v>
      </c>
      <c r="E189" s="238">
        <v>1026</v>
      </c>
      <c r="F189" s="315">
        <v>0</v>
      </c>
      <c r="G189" s="323">
        <v>1100</v>
      </c>
      <c r="H189" s="316">
        <v>0</v>
      </c>
      <c r="I189" s="324">
        <v>1116</v>
      </c>
      <c r="J189" s="317">
        <v>0</v>
      </c>
    </row>
    <row r="190" spans="1:10" ht="12.75">
      <c r="A190" s="1236" t="s">
        <v>587</v>
      </c>
      <c r="B190" s="1237"/>
      <c r="C190" s="1238"/>
      <c r="D190" s="234" t="s">
        <v>488</v>
      </c>
      <c r="E190" s="238">
        <v>24480</v>
      </c>
      <c r="F190" s="315">
        <v>0</v>
      </c>
      <c r="G190" s="323">
        <v>25215</v>
      </c>
      <c r="H190" s="316">
        <v>0</v>
      </c>
      <c r="I190" s="324">
        <v>25593</v>
      </c>
      <c r="J190" s="317">
        <v>0</v>
      </c>
    </row>
    <row r="191" spans="1:10" ht="12.75">
      <c r="A191" s="231" t="s">
        <v>589</v>
      </c>
      <c r="B191" s="232"/>
      <c r="C191" s="233"/>
      <c r="D191" s="234" t="s">
        <v>490</v>
      </c>
      <c r="E191" s="238"/>
      <c r="F191" s="315"/>
      <c r="G191" s="323"/>
      <c r="H191" s="316"/>
      <c r="I191" s="324">
        <v>900</v>
      </c>
      <c r="J191" s="317"/>
    </row>
    <row r="192" spans="1:10" ht="12.75">
      <c r="A192" s="1236" t="s">
        <v>465</v>
      </c>
      <c r="B192" s="1237"/>
      <c r="C192" s="1238"/>
      <c r="D192" s="234" t="s">
        <v>466</v>
      </c>
      <c r="E192" s="238">
        <v>3060</v>
      </c>
      <c r="F192" s="315">
        <v>0</v>
      </c>
      <c r="G192" s="323">
        <v>3152</v>
      </c>
      <c r="H192" s="316">
        <v>0</v>
      </c>
      <c r="I192" s="324">
        <v>1853</v>
      </c>
      <c r="J192" s="317">
        <v>0</v>
      </c>
    </row>
    <row r="193" spans="1:10" ht="12.75">
      <c r="A193" s="1242" t="s">
        <v>499</v>
      </c>
      <c r="B193" s="1243"/>
      <c r="C193" s="1244"/>
      <c r="D193" s="224" t="s">
        <v>500</v>
      </c>
      <c r="E193" s="230">
        <v>1210</v>
      </c>
      <c r="F193" s="315">
        <v>0</v>
      </c>
      <c r="G193" s="325">
        <v>1513</v>
      </c>
      <c r="H193" s="331"/>
      <c r="I193" s="326">
        <v>1465</v>
      </c>
      <c r="J193" s="317">
        <v>0</v>
      </c>
    </row>
    <row r="194" spans="1:10" ht="13.5" thickBot="1">
      <c r="A194" s="202" t="s">
        <v>590</v>
      </c>
      <c r="B194" s="203"/>
      <c r="C194" s="204"/>
      <c r="D194" s="205" t="s">
        <v>482</v>
      </c>
      <c r="E194" s="210"/>
      <c r="F194" s="180"/>
      <c r="G194" s="430"/>
      <c r="H194" s="431"/>
      <c r="I194" s="209">
        <v>29720</v>
      </c>
      <c r="J194" s="210"/>
    </row>
    <row r="195" spans="1:10" ht="17.25" thickBot="1">
      <c r="A195" s="1326" t="s">
        <v>591</v>
      </c>
      <c r="B195" s="1327"/>
      <c r="C195" s="197" t="s">
        <v>268</v>
      </c>
      <c r="D195" s="277"/>
      <c r="E195" s="199">
        <f aca="true" t="shared" si="26" ref="E195:J195">E196+E197</f>
        <v>3358473</v>
      </c>
      <c r="F195" s="200">
        <f t="shared" si="26"/>
        <v>0</v>
      </c>
      <c r="G195" s="199">
        <f t="shared" si="26"/>
        <v>3967022</v>
      </c>
      <c r="H195" s="200">
        <f t="shared" si="26"/>
        <v>70000</v>
      </c>
      <c r="I195" s="201">
        <f>SUM(I196:I197)</f>
        <v>3699441</v>
      </c>
      <c r="J195" s="199">
        <f t="shared" si="26"/>
        <v>0</v>
      </c>
    </row>
    <row r="196" spans="1:10" ht="13.5" thickBot="1">
      <c r="A196" s="1308" t="s">
        <v>592</v>
      </c>
      <c r="B196" s="1309"/>
      <c r="C196" s="1322"/>
      <c r="D196" s="432">
        <v>2540</v>
      </c>
      <c r="E196" s="210">
        <v>210655</v>
      </c>
      <c r="F196" s="180">
        <v>0</v>
      </c>
      <c r="G196" s="414">
        <v>342906</v>
      </c>
      <c r="H196" s="415">
        <v>0</v>
      </c>
      <c r="I196" s="416">
        <v>322871</v>
      </c>
      <c r="J196" s="358">
        <v>0</v>
      </c>
    </row>
    <row r="197" spans="1:10" ht="16.5" thickBot="1">
      <c r="A197" s="1245" t="s">
        <v>591</v>
      </c>
      <c r="B197" s="1234"/>
      <c r="C197" s="1235"/>
      <c r="D197" s="271"/>
      <c r="E197" s="199">
        <f aca="true" t="shared" si="27" ref="E197:J197">SUM(E199:E221)</f>
        <v>3147818</v>
      </c>
      <c r="F197" s="199">
        <f t="shared" si="27"/>
        <v>0</v>
      </c>
      <c r="G197" s="199">
        <f t="shared" si="27"/>
        <v>3624116</v>
      </c>
      <c r="H197" s="199">
        <f t="shared" si="27"/>
        <v>70000</v>
      </c>
      <c r="I197" s="199">
        <f>SUM(I199:I221)</f>
        <v>3376570</v>
      </c>
      <c r="J197" s="199">
        <f t="shared" si="27"/>
        <v>0</v>
      </c>
    </row>
    <row r="198" spans="1:10" ht="16.5" thickBot="1">
      <c r="A198" s="434" t="s">
        <v>593</v>
      </c>
      <c r="B198" s="435"/>
      <c r="C198" s="436"/>
      <c r="D198" s="437" t="s">
        <v>500</v>
      </c>
      <c r="E198" s="438"/>
      <c r="F198" s="439"/>
      <c r="G198" s="438"/>
      <c r="H198" s="440"/>
      <c r="I198" s="438">
        <v>6886</v>
      </c>
      <c r="J198" s="440"/>
    </row>
    <row r="199" spans="1:10" ht="12.75">
      <c r="A199" s="1254" t="s">
        <v>576</v>
      </c>
      <c r="B199" s="1255"/>
      <c r="C199" s="1256"/>
      <c r="D199" s="441" t="s">
        <v>476</v>
      </c>
      <c r="E199" s="442">
        <v>2093708</v>
      </c>
      <c r="F199" s="443">
        <v>0</v>
      </c>
      <c r="G199" s="444">
        <v>2202623</v>
      </c>
      <c r="H199" s="286">
        <v>0</v>
      </c>
      <c r="I199" s="445">
        <v>2211109</v>
      </c>
      <c r="J199" s="446">
        <v>0</v>
      </c>
    </row>
    <row r="200" spans="1:10" ht="12.75">
      <c r="A200" s="1236" t="s">
        <v>577</v>
      </c>
      <c r="B200" s="1237"/>
      <c r="C200" s="1238"/>
      <c r="D200" s="447" t="s">
        <v>470</v>
      </c>
      <c r="E200" s="217">
        <v>168275</v>
      </c>
      <c r="F200" s="218">
        <v>0</v>
      </c>
      <c r="G200" s="290">
        <v>184997</v>
      </c>
      <c r="H200" s="286">
        <v>0</v>
      </c>
      <c r="I200" s="293">
        <v>190586</v>
      </c>
      <c r="J200" s="446">
        <v>0</v>
      </c>
    </row>
    <row r="201" spans="1:10" ht="12.75">
      <c r="A201" s="1236" t="s">
        <v>578</v>
      </c>
      <c r="B201" s="1237"/>
      <c r="C201" s="1238"/>
      <c r="D201" s="447" t="s">
        <v>472</v>
      </c>
      <c r="E201" s="217">
        <v>400281</v>
      </c>
      <c r="F201" s="218">
        <v>0</v>
      </c>
      <c r="G201" s="448">
        <v>426232</v>
      </c>
      <c r="H201" s="286">
        <v>0</v>
      </c>
      <c r="I201" s="293">
        <v>408300</v>
      </c>
      <c r="J201" s="446">
        <v>0</v>
      </c>
    </row>
    <row r="202" spans="1:10" ht="12.75">
      <c r="A202" s="1236" t="s">
        <v>473</v>
      </c>
      <c r="B202" s="1237"/>
      <c r="C202" s="1238"/>
      <c r="D202" s="447" t="s">
        <v>474</v>
      </c>
      <c r="E202" s="217">
        <v>54871</v>
      </c>
      <c r="F202" s="218">
        <v>0</v>
      </c>
      <c r="G202" s="448">
        <v>58096</v>
      </c>
      <c r="H202" s="286">
        <v>0</v>
      </c>
      <c r="I202" s="293">
        <v>56289</v>
      </c>
      <c r="J202" s="446">
        <v>0</v>
      </c>
    </row>
    <row r="203" spans="1:10" ht="12.75">
      <c r="A203" s="1236" t="s">
        <v>526</v>
      </c>
      <c r="B203" s="1237"/>
      <c r="C203" s="1238"/>
      <c r="D203" s="447" t="s">
        <v>527</v>
      </c>
      <c r="E203" s="217">
        <v>4732</v>
      </c>
      <c r="F203" s="218">
        <v>0</v>
      </c>
      <c r="G203" s="290">
        <v>6009</v>
      </c>
      <c r="H203" s="286">
        <v>0</v>
      </c>
      <c r="I203" s="293">
        <v>2040</v>
      </c>
      <c r="J203" s="446">
        <v>0</v>
      </c>
    </row>
    <row r="204" spans="1:10" ht="12.75">
      <c r="A204" s="1249" t="s">
        <v>528</v>
      </c>
      <c r="B204" s="1250"/>
      <c r="C204" s="1251"/>
      <c r="D204" s="447" t="s">
        <v>480</v>
      </c>
      <c r="E204" s="217">
        <v>0</v>
      </c>
      <c r="F204" s="218">
        <v>0</v>
      </c>
      <c r="G204" s="290">
        <v>2457</v>
      </c>
      <c r="H204" s="286">
        <v>0</v>
      </c>
      <c r="I204" s="293">
        <v>2493</v>
      </c>
      <c r="J204" s="446">
        <v>0</v>
      </c>
    </row>
    <row r="205" spans="1:10" ht="12.75">
      <c r="A205" s="449" t="s">
        <v>561</v>
      </c>
      <c r="B205" s="450"/>
      <c r="C205" s="451"/>
      <c r="D205" s="447" t="s">
        <v>538</v>
      </c>
      <c r="E205" s="217"/>
      <c r="F205" s="218"/>
      <c r="G205" s="290"/>
      <c r="H205" s="286"/>
      <c r="I205" s="293">
        <v>4699</v>
      </c>
      <c r="J205" s="446"/>
    </row>
    <row r="206" spans="1:10" ht="12.75">
      <c r="A206" s="449" t="s">
        <v>561</v>
      </c>
      <c r="B206" s="450"/>
      <c r="C206" s="451"/>
      <c r="D206" s="447" t="s">
        <v>594</v>
      </c>
      <c r="E206" s="217"/>
      <c r="F206" s="218"/>
      <c r="G206" s="290"/>
      <c r="H206" s="286"/>
      <c r="I206" s="293">
        <v>800</v>
      </c>
      <c r="J206" s="446"/>
    </row>
    <row r="207" spans="1:10" ht="12.75">
      <c r="A207" s="1236" t="s">
        <v>483</v>
      </c>
      <c r="B207" s="1237"/>
      <c r="C207" s="1238"/>
      <c r="D207" s="447" t="s">
        <v>484</v>
      </c>
      <c r="E207" s="217">
        <v>1463</v>
      </c>
      <c r="F207" s="218">
        <v>0</v>
      </c>
      <c r="G207" s="290">
        <v>2060</v>
      </c>
      <c r="H207" s="286">
        <v>0</v>
      </c>
      <c r="I207" s="293">
        <v>2606</v>
      </c>
      <c r="J207" s="446">
        <v>0</v>
      </c>
    </row>
    <row r="208" spans="1:10" ht="12.75">
      <c r="A208" s="231" t="s">
        <v>595</v>
      </c>
      <c r="B208" s="232"/>
      <c r="C208" s="233"/>
      <c r="D208" s="447" t="s">
        <v>596</v>
      </c>
      <c r="E208" s="217"/>
      <c r="F208" s="218"/>
      <c r="G208" s="290"/>
      <c r="H208" s="286"/>
      <c r="I208" s="293">
        <v>18120</v>
      </c>
      <c r="J208" s="446"/>
    </row>
    <row r="209" spans="1:10" ht="12.75">
      <c r="A209" s="1236" t="s">
        <v>481</v>
      </c>
      <c r="B209" s="1237"/>
      <c r="C209" s="1238"/>
      <c r="D209" s="447" t="s">
        <v>482</v>
      </c>
      <c r="E209" s="217">
        <v>126949</v>
      </c>
      <c r="F209" s="218">
        <v>0</v>
      </c>
      <c r="G209" s="290">
        <v>143037</v>
      </c>
      <c r="H209" s="286">
        <v>0</v>
      </c>
      <c r="I209" s="293">
        <v>148217</v>
      </c>
      <c r="J209" s="446">
        <v>0</v>
      </c>
    </row>
    <row r="210" spans="1:10" ht="12.75">
      <c r="A210" s="1236" t="s">
        <v>505</v>
      </c>
      <c r="B210" s="1237"/>
      <c r="C210" s="1238"/>
      <c r="D210" s="447" t="s">
        <v>486</v>
      </c>
      <c r="E210" s="217">
        <v>46241</v>
      </c>
      <c r="F210" s="218">
        <v>0</v>
      </c>
      <c r="G210" s="290">
        <v>35775</v>
      </c>
      <c r="H210" s="286">
        <v>0</v>
      </c>
      <c r="I210" s="293">
        <v>48533</v>
      </c>
      <c r="J210" s="446">
        <v>0</v>
      </c>
    </row>
    <row r="211" spans="1:10" ht="12.75">
      <c r="A211" s="231" t="s">
        <v>505</v>
      </c>
      <c r="B211" s="232"/>
      <c r="C211" s="233"/>
      <c r="D211" s="447" t="s">
        <v>597</v>
      </c>
      <c r="E211" s="217"/>
      <c r="F211" s="218"/>
      <c r="G211" s="290"/>
      <c r="H211" s="286"/>
      <c r="I211" s="293">
        <v>1200</v>
      </c>
      <c r="J211" s="446"/>
    </row>
    <row r="212" spans="1:10" ht="12.75">
      <c r="A212" s="231" t="s">
        <v>505</v>
      </c>
      <c r="B212" s="232"/>
      <c r="C212" s="233"/>
      <c r="D212" s="447" t="s">
        <v>532</v>
      </c>
      <c r="E212" s="217"/>
      <c r="F212" s="218"/>
      <c r="G212" s="290"/>
      <c r="H212" s="286"/>
      <c r="I212" s="293">
        <v>300</v>
      </c>
      <c r="J212" s="446"/>
    </row>
    <row r="213" spans="1:10" ht="12.75">
      <c r="A213" s="1236" t="s">
        <v>586</v>
      </c>
      <c r="B213" s="1237"/>
      <c r="C213" s="1238"/>
      <c r="D213" s="447" t="s">
        <v>558</v>
      </c>
      <c r="E213" s="217">
        <v>5663</v>
      </c>
      <c r="F213" s="218">
        <v>0</v>
      </c>
      <c r="G213" s="290">
        <v>2790</v>
      </c>
      <c r="H213" s="286">
        <v>0</v>
      </c>
      <c r="I213" s="293">
        <v>6134</v>
      </c>
      <c r="J213" s="446">
        <v>0</v>
      </c>
    </row>
    <row r="214" spans="1:10" ht="12.75">
      <c r="A214" s="231" t="s">
        <v>586</v>
      </c>
      <c r="B214" s="232"/>
      <c r="C214" s="233"/>
      <c r="D214" s="447" t="s">
        <v>598</v>
      </c>
      <c r="E214" s="217"/>
      <c r="F214" s="218"/>
      <c r="G214" s="290"/>
      <c r="H214" s="286"/>
      <c r="I214" s="293">
        <v>1000</v>
      </c>
      <c r="J214" s="446"/>
    </row>
    <row r="215" spans="1:10" ht="12.75">
      <c r="A215" s="1236" t="s">
        <v>587</v>
      </c>
      <c r="B215" s="1237"/>
      <c r="C215" s="1238"/>
      <c r="D215" s="447" t="s">
        <v>488</v>
      </c>
      <c r="E215" s="217">
        <v>173425</v>
      </c>
      <c r="F215" s="218">
        <v>0</v>
      </c>
      <c r="G215" s="290">
        <v>169652</v>
      </c>
      <c r="H215" s="286">
        <v>0</v>
      </c>
      <c r="I215" s="293">
        <v>199311</v>
      </c>
      <c r="J215" s="446">
        <v>0</v>
      </c>
    </row>
    <row r="216" spans="1:10" ht="12.75">
      <c r="A216" s="1236" t="s">
        <v>489</v>
      </c>
      <c r="B216" s="1237"/>
      <c r="C216" s="1238"/>
      <c r="D216" s="447" t="s">
        <v>490</v>
      </c>
      <c r="E216" s="217">
        <v>8719</v>
      </c>
      <c r="F216" s="218">
        <v>0</v>
      </c>
      <c r="G216" s="290">
        <v>267789</v>
      </c>
      <c r="H216" s="286">
        <v>0</v>
      </c>
      <c r="I216" s="293">
        <v>18926</v>
      </c>
      <c r="J216" s="446">
        <v>0</v>
      </c>
    </row>
    <row r="217" spans="1:10" ht="12.75">
      <c r="A217" s="1236" t="s">
        <v>465</v>
      </c>
      <c r="B217" s="1237"/>
      <c r="C217" s="1238"/>
      <c r="D217" s="447" t="s">
        <v>466</v>
      </c>
      <c r="E217" s="250">
        <v>53341</v>
      </c>
      <c r="F217" s="218">
        <v>0</v>
      </c>
      <c r="G217" s="452">
        <v>38964</v>
      </c>
      <c r="H217" s="286">
        <v>0</v>
      </c>
      <c r="I217" s="289">
        <v>38322</v>
      </c>
      <c r="J217" s="446">
        <v>0</v>
      </c>
    </row>
    <row r="218" spans="1:10" ht="12.75">
      <c r="A218" s="231" t="s">
        <v>465</v>
      </c>
      <c r="B218" s="232"/>
      <c r="C218" s="233"/>
      <c r="D218" s="447" t="s">
        <v>599</v>
      </c>
      <c r="E218" s="250"/>
      <c r="F218" s="218"/>
      <c r="G218" s="282"/>
      <c r="H218" s="286"/>
      <c r="I218" s="289">
        <v>1000</v>
      </c>
      <c r="J218" s="446"/>
    </row>
    <row r="219" spans="1:10" ht="12.75">
      <c r="A219" s="1236" t="s">
        <v>499</v>
      </c>
      <c r="B219" s="1237"/>
      <c r="C219" s="1238"/>
      <c r="D219" s="447" t="s">
        <v>500</v>
      </c>
      <c r="E219" s="250">
        <v>2194</v>
      </c>
      <c r="F219" s="251">
        <v>0</v>
      </c>
      <c r="G219" s="252">
        <v>5441</v>
      </c>
      <c r="H219" s="286">
        <v>0</v>
      </c>
      <c r="I219" s="289">
        <v>6886</v>
      </c>
      <c r="J219" s="446">
        <v>0</v>
      </c>
    </row>
    <row r="220" spans="1:10" ht="12.75">
      <c r="A220" s="1242" t="s">
        <v>493</v>
      </c>
      <c r="B220" s="1243"/>
      <c r="C220" s="1244"/>
      <c r="D220" s="453" t="s">
        <v>494</v>
      </c>
      <c r="E220" s="250">
        <v>7956</v>
      </c>
      <c r="F220" s="251">
        <v>0</v>
      </c>
      <c r="G220" s="252">
        <v>8194</v>
      </c>
      <c r="H220" s="286">
        <v>0</v>
      </c>
      <c r="I220" s="297">
        <v>9699</v>
      </c>
      <c r="J220" s="446">
        <v>0</v>
      </c>
    </row>
    <row r="221" spans="1:10" ht="13.5" thickBot="1">
      <c r="A221" s="1242" t="s">
        <v>501</v>
      </c>
      <c r="B221" s="1243"/>
      <c r="C221" s="1244"/>
      <c r="D221" s="453" t="s">
        <v>502</v>
      </c>
      <c r="E221" s="266"/>
      <c r="F221" s="454"/>
      <c r="G221" s="455">
        <v>70000</v>
      </c>
      <c r="H221" s="302">
        <v>70000</v>
      </c>
      <c r="I221" s="456"/>
      <c r="J221" s="457"/>
    </row>
    <row r="222" spans="1:10" ht="16.5" thickBot="1">
      <c r="A222" s="1245" t="s">
        <v>267</v>
      </c>
      <c r="B222" s="1234"/>
      <c r="C222" s="197" t="s">
        <v>266</v>
      </c>
      <c r="D222" s="277"/>
      <c r="E222" s="312">
        <f aca="true" t="shared" si="28" ref="E222:J222">SUM(E223:E224)</f>
        <v>8662215</v>
      </c>
      <c r="F222" s="458">
        <f t="shared" si="28"/>
        <v>556000</v>
      </c>
      <c r="G222" s="459">
        <f t="shared" si="28"/>
        <v>8406225</v>
      </c>
      <c r="H222" s="312">
        <f t="shared" si="28"/>
        <v>163000</v>
      </c>
      <c r="I222" s="313">
        <f t="shared" si="28"/>
        <v>8137418</v>
      </c>
      <c r="J222" s="312">
        <f t="shared" si="28"/>
        <v>0</v>
      </c>
    </row>
    <row r="223" spans="1:10" ht="13.5" thickBot="1">
      <c r="A223" s="1308" t="s">
        <v>592</v>
      </c>
      <c r="B223" s="1309"/>
      <c r="C223" s="1322"/>
      <c r="D223" s="460">
        <v>2540</v>
      </c>
      <c r="E223" s="210">
        <v>202853</v>
      </c>
      <c r="F223" s="180">
        <v>0</v>
      </c>
      <c r="G223" s="414">
        <v>466571</v>
      </c>
      <c r="H223" s="415">
        <v>0</v>
      </c>
      <c r="I223" s="416">
        <v>605919</v>
      </c>
      <c r="J223" s="358">
        <v>0</v>
      </c>
    </row>
    <row r="224" spans="1:10" ht="15.75" thickBot="1">
      <c r="A224" s="1323" t="s">
        <v>600</v>
      </c>
      <c r="B224" s="1324"/>
      <c r="C224" s="1324"/>
      <c r="D224" s="1325"/>
      <c r="E224" s="312">
        <f>SUM(E225:E245)</f>
        <v>8459362</v>
      </c>
      <c r="F224" s="312">
        <f>SUM(F225:F245)</f>
        <v>556000</v>
      </c>
      <c r="G224" s="312">
        <f>SUM(G225:G245)</f>
        <v>7939654</v>
      </c>
      <c r="H224" s="312">
        <f>SUM(H225:H245)</f>
        <v>163000</v>
      </c>
      <c r="I224" s="312">
        <v>7531499</v>
      </c>
      <c r="J224" s="312">
        <f>SUM(J225:J245)</f>
        <v>0</v>
      </c>
    </row>
    <row r="225" spans="1:10" ht="12.75">
      <c r="A225" s="1254" t="s">
        <v>576</v>
      </c>
      <c r="B225" s="1255"/>
      <c r="C225" s="1256"/>
      <c r="D225" s="345" t="s">
        <v>476</v>
      </c>
      <c r="E225" s="221">
        <v>5074100</v>
      </c>
      <c r="F225" s="461">
        <v>0</v>
      </c>
      <c r="G225" s="462">
        <v>4981437</v>
      </c>
      <c r="H225" s="463">
        <v>0</v>
      </c>
      <c r="I225" s="349">
        <v>4900000</v>
      </c>
      <c r="J225" s="346">
        <v>0</v>
      </c>
    </row>
    <row r="226" spans="1:10" ht="12.75">
      <c r="A226" s="1236" t="s">
        <v>577</v>
      </c>
      <c r="B226" s="1237"/>
      <c r="C226" s="1238"/>
      <c r="D226" s="234" t="s">
        <v>470</v>
      </c>
      <c r="E226" s="237">
        <v>402983</v>
      </c>
      <c r="F226" s="272">
        <v>0</v>
      </c>
      <c r="G226" s="352">
        <v>423051</v>
      </c>
      <c r="H226" s="235">
        <v>0</v>
      </c>
      <c r="I226" s="355">
        <v>440000</v>
      </c>
      <c r="J226" s="238">
        <v>0</v>
      </c>
    </row>
    <row r="227" spans="1:10" ht="12.75">
      <c r="A227" s="1236" t="s">
        <v>578</v>
      </c>
      <c r="B227" s="1237"/>
      <c r="C227" s="1238"/>
      <c r="D227" s="234" t="s">
        <v>472</v>
      </c>
      <c r="E227" s="237">
        <v>970659</v>
      </c>
      <c r="F227" s="272">
        <v>0</v>
      </c>
      <c r="G227" s="464">
        <v>946886</v>
      </c>
      <c r="H227" s="235">
        <v>0</v>
      </c>
      <c r="I227" s="355">
        <v>940000</v>
      </c>
      <c r="J227" s="238">
        <v>0</v>
      </c>
    </row>
    <row r="228" spans="1:10" ht="12.75">
      <c r="A228" s="1236" t="s">
        <v>473</v>
      </c>
      <c r="B228" s="1237"/>
      <c r="C228" s="1238"/>
      <c r="D228" s="234" t="s">
        <v>474</v>
      </c>
      <c r="E228" s="237">
        <v>134962</v>
      </c>
      <c r="F228" s="272">
        <v>0</v>
      </c>
      <c r="G228" s="464">
        <v>129045</v>
      </c>
      <c r="H228" s="235">
        <v>0</v>
      </c>
      <c r="I228" s="355">
        <v>130000</v>
      </c>
      <c r="J228" s="238">
        <v>0</v>
      </c>
    </row>
    <row r="229" spans="1:10" ht="12.75">
      <c r="A229" s="1236" t="s">
        <v>526</v>
      </c>
      <c r="B229" s="1237"/>
      <c r="C229" s="1238"/>
      <c r="D229" s="234" t="s">
        <v>527</v>
      </c>
      <c r="E229" s="237">
        <v>4287</v>
      </c>
      <c r="F229" s="272">
        <v>0</v>
      </c>
      <c r="G229" s="352">
        <v>9000</v>
      </c>
      <c r="H229" s="235">
        <v>0</v>
      </c>
      <c r="I229" s="355">
        <v>9000</v>
      </c>
      <c r="J229" s="238">
        <v>0</v>
      </c>
    </row>
    <row r="230" spans="1:10" ht="12.75">
      <c r="A230" s="231" t="s">
        <v>528</v>
      </c>
      <c r="B230" s="232"/>
      <c r="C230" s="233"/>
      <c r="D230" s="234" t="s">
        <v>480</v>
      </c>
      <c r="E230" s="237"/>
      <c r="F230" s="272"/>
      <c r="G230" s="352"/>
      <c r="H230" s="235"/>
      <c r="I230" s="355">
        <v>7000</v>
      </c>
      <c r="J230" s="238"/>
    </row>
    <row r="231" spans="1:10" ht="12.75">
      <c r="A231" s="1236" t="s">
        <v>483</v>
      </c>
      <c r="B231" s="1237"/>
      <c r="C231" s="1238"/>
      <c r="D231" s="234" t="s">
        <v>484</v>
      </c>
      <c r="E231" s="237">
        <v>7099</v>
      </c>
      <c r="F231" s="272">
        <v>0</v>
      </c>
      <c r="G231" s="352">
        <v>8262</v>
      </c>
      <c r="H231" s="235">
        <v>0</v>
      </c>
      <c r="I231" s="355">
        <v>7749</v>
      </c>
      <c r="J231" s="238">
        <v>0</v>
      </c>
    </row>
    <row r="232" spans="1:10" ht="12.75">
      <c r="A232" s="1236" t="s">
        <v>481</v>
      </c>
      <c r="B232" s="1237"/>
      <c r="C232" s="1238"/>
      <c r="D232" s="234" t="s">
        <v>482</v>
      </c>
      <c r="E232" s="237">
        <v>320836</v>
      </c>
      <c r="F232" s="272">
        <v>0</v>
      </c>
      <c r="G232" s="352">
        <v>343537</v>
      </c>
      <c r="H232" s="235">
        <v>0</v>
      </c>
      <c r="I232" s="355">
        <v>356880</v>
      </c>
      <c r="J232" s="238">
        <v>0</v>
      </c>
    </row>
    <row r="233" spans="1:10" ht="12.75">
      <c r="A233" s="1236" t="s">
        <v>505</v>
      </c>
      <c r="B233" s="1237"/>
      <c r="C233" s="1238"/>
      <c r="D233" s="234" t="s">
        <v>486</v>
      </c>
      <c r="E233" s="237">
        <v>179261</v>
      </c>
      <c r="F233" s="272">
        <v>0</v>
      </c>
      <c r="G233" s="352">
        <v>138450</v>
      </c>
      <c r="H233" s="235">
        <v>0</v>
      </c>
      <c r="I233" s="355">
        <v>85355</v>
      </c>
      <c r="J233" s="238">
        <v>0</v>
      </c>
    </row>
    <row r="234" spans="1:10" ht="12.75">
      <c r="A234" s="231" t="s">
        <v>505</v>
      </c>
      <c r="B234" s="232"/>
      <c r="C234" s="233"/>
      <c r="D234" s="234" t="s">
        <v>532</v>
      </c>
      <c r="E234" s="237"/>
      <c r="F234" s="272"/>
      <c r="G234" s="352"/>
      <c r="H234" s="235"/>
      <c r="I234" s="355">
        <v>2200</v>
      </c>
      <c r="J234" s="238"/>
    </row>
    <row r="235" spans="1:10" ht="12.75">
      <c r="A235" s="1236" t="s">
        <v>586</v>
      </c>
      <c r="B235" s="1237"/>
      <c r="C235" s="1238"/>
      <c r="D235" s="234" t="s">
        <v>558</v>
      </c>
      <c r="E235" s="237">
        <v>25354</v>
      </c>
      <c r="F235" s="272">
        <v>0</v>
      </c>
      <c r="G235" s="352">
        <v>15426</v>
      </c>
      <c r="H235" s="235">
        <v>0</v>
      </c>
      <c r="I235" s="355">
        <v>15888</v>
      </c>
      <c r="J235" s="238">
        <v>0</v>
      </c>
    </row>
    <row r="236" spans="1:10" ht="12.75">
      <c r="A236" s="1236" t="s">
        <v>587</v>
      </c>
      <c r="B236" s="1237"/>
      <c r="C236" s="1238"/>
      <c r="D236" s="234" t="s">
        <v>488</v>
      </c>
      <c r="E236" s="237">
        <v>352799</v>
      </c>
      <c r="F236" s="272">
        <v>0</v>
      </c>
      <c r="G236" s="352">
        <v>377860</v>
      </c>
      <c r="H236" s="235">
        <v>0</v>
      </c>
      <c r="I236" s="357">
        <v>379564</v>
      </c>
      <c r="J236" s="238">
        <v>0</v>
      </c>
    </row>
    <row r="237" spans="1:10" ht="12.75">
      <c r="A237" s="1236" t="s">
        <v>489</v>
      </c>
      <c r="B237" s="1237"/>
      <c r="C237" s="1238"/>
      <c r="D237" s="234" t="s">
        <v>490</v>
      </c>
      <c r="E237" s="237">
        <v>83047</v>
      </c>
      <c r="F237" s="272">
        <v>0</v>
      </c>
      <c r="G237" s="352">
        <v>287590</v>
      </c>
      <c r="H237" s="235">
        <v>0</v>
      </c>
      <c r="I237" s="360">
        <v>160283</v>
      </c>
      <c r="J237" s="238">
        <v>0</v>
      </c>
    </row>
    <row r="238" spans="1:10" ht="12.75">
      <c r="A238" s="1236" t="s">
        <v>465</v>
      </c>
      <c r="B238" s="1237"/>
      <c r="C238" s="1238"/>
      <c r="D238" s="234" t="s">
        <v>466</v>
      </c>
      <c r="E238" s="237">
        <v>93004</v>
      </c>
      <c r="F238" s="272">
        <v>0</v>
      </c>
      <c r="G238" s="464">
        <v>71254</v>
      </c>
      <c r="H238" s="235">
        <v>0</v>
      </c>
      <c r="I238" s="318">
        <v>74008</v>
      </c>
      <c r="J238" s="238">
        <v>0</v>
      </c>
    </row>
    <row r="239" spans="1:10" ht="12.75">
      <c r="A239" s="1257" t="s">
        <v>465</v>
      </c>
      <c r="B239" s="1260"/>
      <c r="C239" s="1261"/>
      <c r="D239" s="234" t="s">
        <v>466</v>
      </c>
      <c r="E239" s="237">
        <v>0</v>
      </c>
      <c r="F239" s="272">
        <v>0</v>
      </c>
      <c r="G239" s="466">
        <v>15000</v>
      </c>
      <c r="H239" s="235">
        <v>0</v>
      </c>
      <c r="I239" s="318">
        <v>0</v>
      </c>
      <c r="J239" s="238">
        <v>0</v>
      </c>
    </row>
    <row r="240" spans="1:10" ht="12.75">
      <c r="A240" s="327" t="s">
        <v>561</v>
      </c>
      <c r="B240" s="465"/>
      <c r="C240" s="465"/>
      <c r="D240" s="234" t="s">
        <v>538</v>
      </c>
      <c r="E240" s="237"/>
      <c r="F240" s="452"/>
      <c r="G240" s="467"/>
      <c r="H240" s="235"/>
      <c r="I240" s="318">
        <v>11806</v>
      </c>
      <c r="J240" s="238"/>
    </row>
    <row r="241" spans="1:10" ht="12.75">
      <c r="A241" s="1236" t="s">
        <v>499</v>
      </c>
      <c r="B241" s="1237"/>
      <c r="C241" s="1238"/>
      <c r="D241" s="234" t="s">
        <v>500</v>
      </c>
      <c r="E241" s="237">
        <v>9400</v>
      </c>
      <c r="F241" s="282">
        <v>0</v>
      </c>
      <c r="G241" s="352">
        <v>12072</v>
      </c>
      <c r="H241" s="235">
        <v>0</v>
      </c>
      <c r="I241" s="360">
        <v>11740</v>
      </c>
      <c r="J241" s="238">
        <v>0</v>
      </c>
    </row>
    <row r="242" spans="1:10" ht="12.75">
      <c r="A242" s="1249" t="s">
        <v>601</v>
      </c>
      <c r="B242" s="1250"/>
      <c r="C242" s="1251"/>
      <c r="D242" s="468" t="s">
        <v>602</v>
      </c>
      <c r="E242" s="469">
        <v>0</v>
      </c>
      <c r="F242" s="252">
        <v>0</v>
      </c>
      <c r="G242" s="352">
        <v>720</v>
      </c>
      <c r="H242" s="235">
        <v>0</v>
      </c>
      <c r="I242" s="360">
        <v>0</v>
      </c>
      <c r="J242" s="238">
        <v>0</v>
      </c>
    </row>
    <row r="243" spans="1:10" ht="12.75">
      <c r="A243" s="1236" t="s">
        <v>493</v>
      </c>
      <c r="B243" s="1237"/>
      <c r="C243" s="1238"/>
      <c r="D243" s="234" t="s">
        <v>494</v>
      </c>
      <c r="E243" s="237">
        <v>18579</v>
      </c>
      <c r="F243" s="252">
        <v>0</v>
      </c>
      <c r="G243" s="352">
        <v>17064</v>
      </c>
      <c r="H243" s="235">
        <v>0</v>
      </c>
      <c r="I243" s="360">
        <v>13757</v>
      </c>
      <c r="J243" s="238">
        <v>0</v>
      </c>
    </row>
    <row r="244" spans="1:10" ht="12.75">
      <c r="A244" s="1242" t="s">
        <v>501</v>
      </c>
      <c r="B244" s="1243"/>
      <c r="C244" s="1244"/>
      <c r="D244" s="224" t="s">
        <v>502</v>
      </c>
      <c r="E244" s="229">
        <v>782992</v>
      </c>
      <c r="F244" s="238">
        <v>556000</v>
      </c>
      <c r="G244" s="352">
        <v>160000</v>
      </c>
      <c r="H244" s="235">
        <v>160000</v>
      </c>
      <c r="I244" s="360">
        <v>0</v>
      </c>
      <c r="J244" s="238">
        <v>0</v>
      </c>
    </row>
    <row r="245" spans="1:10" ht="13.5" thickBot="1">
      <c r="A245" s="1298" t="s">
        <v>514</v>
      </c>
      <c r="B245" s="1301"/>
      <c r="C245" s="1302"/>
      <c r="D245" s="205" t="s">
        <v>521</v>
      </c>
      <c r="E245" s="209"/>
      <c r="F245" s="366"/>
      <c r="G245" s="470">
        <v>3000</v>
      </c>
      <c r="H245" s="471">
        <v>3000</v>
      </c>
      <c r="I245" s="329">
        <v>0</v>
      </c>
      <c r="J245" s="366"/>
    </row>
    <row r="246" spans="1:10" ht="16.5" thickBot="1">
      <c r="A246" s="1252" t="s">
        <v>603</v>
      </c>
      <c r="B246" s="1253"/>
      <c r="C246" s="197" t="s">
        <v>604</v>
      </c>
      <c r="D246" s="277"/>
      <c r="E246" s="312">
        <f aca="true" t="shared" si="29" ref="E246:J246">SUM(E247:E252)</f>
        <v>166585</v>
      </c>
      <c r="F246" s="314">
        <f t="shared" si="29"/>
        <v>0</v>
      </c>
      <c r="G246" s="312">
        <f t="shared" si="29"/>
        <v>122775</v>
      </c>
      <c r="H246" s="313">
        <f t="shared" si="29"/>
        <v>0</v>
      </c>
      <c r="I246" s="314">
        <f t="shared" si="29"/>
        <v>120815</v>
      </c>
      <c r="J246" s="312">
        <f t="shared" si="29"/>
        <v>0</v>
      </c>
    </row>
    <row r="247" spans="1:10" ht="12.75">
      <c r="A247" s="1254" t="s">
        <v>576</v>
      </c>
      <c r="B247" s="1255"/>
      <c r="C247" s="1256"/>
      <c r="D247" s="216" t="s">
        <v>476</v>
      </c>
      <c r="E247" s="222">
        <v>122447</v>
      </c>
      <c r="F247" s="461">
        <v>0</v>
      </c>
      <c r="G247" s="472">
        <v>84717</v>
      </c>
      <c r="H247" s="461">
        <v>0</v>
      </c>
      <c r="I247" s="343">
        <v>86444</v>
      </c>
      <c r="J247" s="272">
        <v>0</v>
      </c>
    </row>
    <row r="248" spans="1:10" ht="12.75">
      <c r="A248" s="1236" t="s">
        <v>577</v>
      </c>
      <c r="B248" s="1237"/>
      <c r="C248" s="1238"/>
      <c r="D248" s="234" t="s">
        <v>470</v>
      </c>
      <c r="E248" s="238">
        <v>10190</v>
      </c>
      <c r="F248" s="272">
        <v>0</v>
      </c>
      <c r="G248" s="320">
        <v>9305</v>
      </c>
      <c r="H248" s="272">
        <v>0</v>
      </c>
      <c r="I248" s="324">
        <v>7553</v>
      </c>
      <c r="J248" s="272">
        <v>0</v>
      </c>
    </row>
    <row r="249" spans="1:10" ht="12.75">
      <c r="A249" s="1236" t="s">
        <v>578</v>
      </c>
      <c r="B249" s="1237"/>
      <c r="C249" s="1238"/>
      <c r="D249" s="234" t="s">
        <v>472</v>
      </c>
      <c r="E249" s="238">
        <v>23502</v>
      </c>
      <c r="F249" s="272">
        <v>0</v>
      </c>
      <c r="G249" s="473">
        <v>16914</v>
      </c>
      <c r="H249" s="272">
        <v>0</v>
      </c>
      <c r="I249" s="324">
        <v>16910</v>
      </c>
      <c r="J249" s="272">
        <v>0</v>
      </c>
    </row>
    <row r="250" spans="1:10" ht="12.75">
      <c r="A250" s="1236" t="s">
        <v>473</v>
      </c>
      <c r="B250" s="1237"/>
      <c r="C250" s="1238"/>
      <c r="D250" s="234" t="s">
        <v>474</v>
      </c>
      <c r="E250" s="238">
        <v>3222</v>
      </c>
      <c r="F250" s="272">
        <v>0</v>
      </c>
      <c r="G250" s="473">
        <v>2304</v>
      </c>
      <c r="H250" s="272">
        <v>0</v>
      </c>
      <c r="I250" s="324">
        <v>2303</v>
      </c>
      <c r="J250" s="272">
        <v>0</v>
      </c>
    </row>
    <row r="251" spans="1:10" ht="12.75">
      <c r="A251" s="1236" t="s">
        <v>481</v>
      </c>
      <c r="B251" s="1237"/>
      <c r="C251" s="1238"/>
      <c r="D251" s="234" t="s">
        <v>482</v>
      </c>
      <c r="E251" s="238">
        <v>6891</v>
      </c>
      <c r="F251" s="272">
        <v>0</v>
      </c>
      <c r="G251" s="320">
        <v>9283</v>
      </c>
      <c r="H251" s="272">
        <v>0</v>
      </c>
      <c r="I251" s="324">
        <v>7348</v>
      </c>
      <c r="J251" s="272">
        <v>0</v>
      </c>
    </row>
    <row r="252" spans="1:10" ht="13.5" thickBot="1">
      <c r="A252" s="1242" t="s">
        <v>499</v>
      </c>
      <c r="B252" s="1243"/>
      <c r="C252" s="1244"/>
      <c r="D252" s="224" t="s">
        <v>500</v>
      </c>
      <c r="E252" s="210">
        <v>333</v>
      </c>
      <c r="F252" s="474">
        <v>0</v>
      </c>
      <c r="G252" s="475">
        <v>252</v>
      </c>
      <c r="H252" s="474">
        <v>0</v>
      </c>
      <c r="I252" s="405">
        <v>257</v>
      </c>
      <c r="J252" s="272">
        <v>0</v>
      </c>
    </row>
    <row r="253" spans="1:10" ht="16.5" thickBot="1">
      <c r="A253" s="1252" t="s">
        <v>605</v>
      </c>
      <c r="B253" s="1253"/>
      <c r="C253" s="197" t="s">
        <v>276</v>
      </c>
      <c r="D253" s="277"/>
      <c r="E253" s="312">
        <f aca="true" t="shared" si="30" ref="E253:J253">SUM(E254:E268)</f>
        <v>301601</v>
      </c>
      <c r="F253" s="313">
        <f t="shared" si="30"/>
        <v>0</v>
      </c>
      <c r="G253" s="312">
        <f t="shared" si="30"/>
        <v>283558</v>
      </c>
      <c r="H253" s="476">
        <f t="shared" si="30"/>
        <v>0</v>
      </c>
      <c r="I253" s="313">
        <f t="shared" si="30"/>
        <v>279181</v>
      </c>
      <c r="J253" s="312">
        <f t="shared" si="30"/>
        <v>0</v>
      </c>
    </row>
    <row r="254" spans="1:10" ht="12.75">
      <c r="A254" s="1254" t="s">
        <v>576</v>
      </c>
      <c r="B254" s="1255"/>
      <c r="C254" s="1256"/>
      <c r="D254" s="216" t="s">
        <v>476</v>
      </c>
      <c r="E254" s="222">
        <v>171775</v>
      </c>
      <c r="F254" s="461">
        <v>0</v>
      </c>
      <c r="G254" s="472">
        <v>163959</v>
      </c>
      <c r="H254" s="461">
        <v>0</v>
      </c>
      <c r="I254" s="343">
        <v>164746</v>
      </c>
      <c r="J254" s="272">
        <v>0</v>
      </c>
    </row>
    <row r="255" spans="1:10" ht="12.75">
      <c r="A255" s="1236" t="s">
        <v>577</v>
      </c>
      <c r="B255" s="1237"/>
      <c r="C255" s="1238"/>
      <c r="D255" s="234" t="s">
        <v>470</v>
      </c>
      <c r="E255" s="238">
        <v>9428</v>
      </c>
      <c r="F255" s="272">
        <v>0</v>
      </c>
      <c r="G255" s="320">
        <v>10515</v>
      </c>
      <c r="H255" s="272">
        <v>0</v>
      </c>
      <c r="I255" s="324">
        <v>12880</v>
      </c>
      <c r="J255" s="272">
        <v>0</v>
      </c>
    </row>
    <row r="256" spans="1:10" ht="12.75">
      <c r="A256" s="1236" t="s">
        <v>578</v>
      </c>
      <c r="B256" s="1237"/>
      <c r="C256" s="1238"/>
      <c r="D256" s="234" t="s">
        <v>472</v>
      </c>
      <c r="E256" s="238">
        <v>32141</v>
      </c>
      <c r="F256" s="272">
        <v>0</v>
      </c>
      <c r="G256" s="473">
        <v>33295</v>
      </c>
      <c r="H256" s="272">
        <v>0</v>
      </c>
      <c r="I256" s="324">
        <v>30586</v>
      </c>
      <c r="J256" s="272">
        <v>0</v>
      </c>
    </row>
    <row r="257" spans="1:10" ht="12.75">
      <c r="A257" s="1236" t="s">
        <v>473</v>
      </c>
      <c r="B257" s="1237"/>
      <c r="C257" s="1238"/>
      <c r="D257" s="234" t="s">
        <v>474</v>
      </c>
      <c r="E257" s="238">
        <v>4328</v>
      </c>
      <c r="F257" s="272">
        <v>0</v>
      </c>
      <c r="G257" s="473">
        <v>4485</v>
      </c>
      <c r="H257" s="272">
        <v>0</v>
      </c>
      <c r="I257" s="324">
        <v>4166</v>
      </c>
      <c r="J257" s="272">
        <v>0</v>
      </c>
    </row>
    <row r="258" spans="1:10" ht="12.75">
      <c r="A258" s="1257" t="s">
        <v>528</v>
      </c>
      <c r="B258" s="1258"/>
      <c r="C258" s="1259"/>
      <c r="D258" s="234" t="s">
        <v>480</v>
      </c>
      <c r="E258" s="238">
        <v>0</v>
      </c>
      <c r="F258" s="272">
        <v>0</v>
      </c>
      <c r="G258" s="473">
        <v>15161</v>
      </c>
      <c r="H258" s="272">
        <v>0</v>
      </c>
      <c r="I258" s="324">
        <v>9308</v>
      </c>
      <c r="J258" s="272">
        <v>0</v>
      </c>
    </row>
    <row r="259" spans="1:10" ht="12.75">
      <c r="A259" s="1236" t="s">
        <v>481</v>
      </c>
      <c r="B259" s="1237"/>
      <c r="C259" s="1238"/>
      <c r="D259" s="234" t="s">
        <v>482</v>
      </c>
      <c r="E259" s="238">
        <v>10329</v>
      </c>
      <c r="F259" s="272">
        <v>0</v>
      </c>
      <c r="G259" s="320">
        <v>6758</v>
      </c>
      <c r="H259" s="272">
        <v>0</v>
      </c>
      <c r="I259" s="324">
        <v>6928</v>
      </c>
      <c r="J259" s="272">
        <v>0</v>
      </c>
    </row>
    <row r="260" spans="1:10" ht="12.75">
      <c r="A260" s="1236" t="s">
        <v>483</v>
      </c>
      <c r="B260" s="1237"/>
      <c r="C260" s="1238"/>
      <c r="D260" s="234" t="s">
        <v>484</v>
      </c>
      <c r="E260" s="238">
        <v>2376</v>
      </c>
      <c r="F260" s="272">
        <v>0</v>
      </c>
      <c r="G260" s="320">
        <v>2060</v>
      </c>
      <c r="H260" s="272">
        <v>0</v>
      </c>
      <c r="I260" s="324">
        <v>2090</v>
      </c>
      <c r="J260" s="272">
        <v>0</v>
      </c>
    </row>
    <row r="261" spans="1:10" ht="12.75">
      <c r="A261" s="1236" t="s">
        <v>505</v>
      </c>
      <c r="B261" s="1237"/>
      <c r="C261" s="1238"/>
      <c r="D261" s="234" t="s">
        <v>486</v>
      </c>
      <c r="E261" s="238">
        <v>28890</v>
      </c>
      <c r="F261" s="272">
        <v>0</v>
      </c>
      <c r="G261" s="320">
        <v>6828</v>
      </c>
      <c r="H261" s="272">
        <v>0</v>
      </c>
      <c r="I261" s="324">
        <v>6930</v>
      </c>
      <c r="J261" s="272">
        <v>0</v>
      </c>
    </row>
    <row r="262" spans="1:10" ht="12.75">
      <c r="A262" s="1236" t="s">
        <v>586</v>
      </c>
      <c r="B262" s="1237"/>
      <c r="C262" s="1238"/>
      <c r="D262" s="234" t="s">
        <v>558</v>
      </c>
      <c r="E262" s="238">
        <v>154</v>
      </c>
      <c r="F262" s="272">
        <v>0</v>
      </c>
      <c r="G262" s="320">
        <v>1030</v>
      </c>
      <c r="H262" s="272">
        <v>0</v>
      </c>
      <c r="I262" s="324">
        <v>1046</v>
      </c>
      <c r="J262" s="272">
        <v>0</v>
      </c>
    </row>
    <row r="263" spans="1:10" ht="12.75">
      <c r="A263" s="1236" t="s">
        <v>587</v>
      </c>
      <c r="B263" s="1237"/>
      <c r="C263" s="1238"/>
      <c r="D263" s="234" t="s">
        <v>488</v>
      </c>
      <c r="E263" s="238">
        <v>20845</v>
      </c>
      <c r="F263" s="272">
        <v>0</v>
      </c>
      <c r="G263" s="320">
        <v>23233</v>
      </c>
      <c r="H263" s="272">
        <v>0</v>
      </c>
      <c r="I263" s="324">
        <v>23581</v>
      </c>
      <c r="J263" s="272">
        <v>0</v>
      </c>
    </row>
    <row r="264" spans="1:10" ht="12.75">
      <c r="A264" s="1236" t="s">
        <v>489</v>
      </c>
      <c r="B264" s="1237"/>
      <c r="C264" s="1238"/>
      <c r="D264" s="234" t="s">
        <v>490</v>
      </c>
      <c r="E264" s="238">
        <v>7235</v>
      </c>
      <c r="F264" s="272">
        <v>0</v>
      </c>
      <c r="G264" s="320">
        <v>3071</v>
      </c>
      <c r="H264" s="272">
        <v>0</v>
      </c>
      <c r="I264" s="324">
        <v>3078</v>
      </c>
      <c r="J264" s="272">
        <v>0</v>
      </c>
    </row>
    <row r="265" spans="1:10" ht="12.75">
      <c r="A265" s="231" t="s">
        <v>561</v>
      </c>
      <c r="B265" s="232"/>
      <c r="C265" s="233"/>
      <c r="D265" s="234" t="s">
        <v>538</v>
      </c>
      <c r="E265" s="238"/>
      <c r="F265" s="272"/>
      <c r="G265" s="320"/>
      <c r="H265" s="272"/>
      <c r="I265" s="324">
        <v>1492</v>
      </c>
      <c r="J265" s="272"/>
    </row>
    <row r="266" spans="1:10" ht="12.75">
      <c r="A266" s="1236" t="s">
        <v>465</v>
      </c>
      <c r="B266" s="1237"/>
      <c r="C266" s="1238"/>
      <c r="D266" s="234" t="s">
        <v>466</v>
      </c>
      <c r="E266" s="238">
        <v>11978</v>
      </c>
      <c r="F266" s="272">
        <v>0</v>
      </c>
      <c r="G266" s="320">
        <v>10932</v>
      </c>
      <c r="H266" s="272">
        <v>0</v>
      </c>
      <c r="I266" s="324">
        <v>10086</v>
      </c>
      <c r="J266" s="272">
        <v>0</v>
      </c>
    </row>
    <row r="267" spans="1:10" ht="12.75">
      <c r="A267" s="1236" t="s">
        <v>493</v>
      </c>
      <c r="B267" s="1237"/>
      <c r="C267" s="1238"/>
      <c r="D267" s="234" t="s">
        <v>494</v>
      </c>
      <c r="E267" s="238">
        <v>1972</v>
      </c>
      <c r="F267" s="272">
        <v>0</v>
      </c>
      <c r="G267" s="320">
        <v>2031</v>
      </c>
      <c r="H267" s="272">
        <v>0</v>
      </c>
      <c r="I267" s="324">
        <v>2061</v>
      </c>
      <c r="J267" s="272">
        <v>0</v>
      </c>
    </row>
    <row r="268" spans="1:10" ht="13.5" thickBot="1">
      <c r="A268" s="1242" t="s">
        <v>499</v>
      </c>
      <c r="B268" s="1243"/>
      <c r="C268" s="1244"/>
      <c r="D268" s="224" t="s">
        <v>500</v>
      </c>
      <c r="E268" s="230">
        <v>150</v>
      </c>
      <c r="F268" s="282">
        <v>0</v>
      </c>
      <c r="G268" s="331">
        <v>200</v>
      </c>
      <c r="H268" s="282">
        <v>0</v>
      </c>
      <c r="I268" s="326">
        <v>203</v>
      </c>
      <c r="J268" s="282">
        <v>0</v>
      </c>
    </row>
    <row r="269" spans="1:10" ht="16.5" thickBot="1">
      <c r="A269" s="1291" t="s">
        <v>606</v>
      </c>
      <c r="B269" s="1318"/>
      <c r="C269" s="433" t="s">
        <v>385</v>
      </c>
      <c r="D269" s="192"/>
      <c r="E269" s="309">
        <f aca="true" t="shared" si="31" ref="E269:J269">SUM(E270)</f>
        <v>1400</v>
      </c>
      <c r="F269" s="309">
        <f t="shared" si="31"/>
        <v>0</v>
      </c>
      <c r="G269" s="309">
        <f t="shared" si="31"/>
        <v>0</v>
      </c>
      <c r="H269" s="309">
        <f t="shared" si="31"/>
        <v>0</v>
      </c>
      <c r="I269" s="309">
        <f t="shared" si="31"/>
        <v>0</v>
      </c>
      <c r="J269" s="309">
        <f t="shared" si="31"/>
        <v>0</v>
      </c>
    </row>
    <row r="270" spans="1:10" ht="13.5" thickBot="1">
      <c r="A270" s="1319"/>
      <c r="B270" s="1320"/>
      <c r="C270" s="1321"/>
      <c r="D270" s="205" t="s">
        <v>466</v>
      </c>
      <c r="E270" s="210">
        <v>1400</v>
      </c>
      <c r="F270" s="302">
        <v>0</v>
      </c>
      <c r="G270" s="478">
        <v>0</v>
      </c>
      <c r="H270" s="302">
        <v>0</v>
      </c>
      <c r="I270" s="209">
        <v>0</v>
      </c>
      <c r="J270" s="479">
        <v>0</v>
      </c>
    </row>
    <row r="271" spans="1:10" ht="16.5" thickBot="1">
      <c r="A271" s="1291" t="s">
        <v>609</v>
      </c>
      <c r="B271" s="1292"/>
      <c r="C271" s="480">
        <v>80146</v>
      </c>
      <c r="D271" s="192"/>
      <c r="E271" s="309">
        <f aca="true" t="shared" si="32" ref="E271:J271">SUM(E272:E274)</f>
        <v>50151</v>
      </c>
      <c r="F271" s="309">
        <f t="shared" si="32"/>
        <v>0</v>
      </c>
      <c r="G271" s="309">
        <f t="shared" si="32"/>
        <v>0</v>
      </c>
      <c r="H271" s="309">
        <f t="shared" si="32"/>
        <v>0</v>
      </c>
      <c r="I271" s="309">
        <f t="shared" si="32"/>
        <v>0</v>
      </c>
      <c r="J271" s="309">
        <f t="shared" si="32"/>
        <v>0</v>
      </c>
    </row>
    <row r="272" spans="1:10" ht="12.75">
      <c r="A272" s="1314"/>
      <c r="B272" s="1315"/>
      <c r="C272" s="1315"/>
      <c r="D272" s="481" t="s">
        <v>602</v>
      </c>
      <c r="E272" s="180">
        <v>24244</v>
      </c>
      <c r="F272" s="482"/>
      <c r="G272" s="478"/>
      <c r="H272" s="302"/>
      <c r="I272" s="346"/>
      <c r="J272" s="483"/>
    </row>
    <row r="273" spans="1:10" ht="12.75">
      <c r="A273" s="1257"/>
      <c r="B273" s="1266"/>
      <c r="C273" s="1266"/>
      <c r="D273" s="234" t="s">
        <v>466</v>
      </c>
      <c r="E273" s="318">
        <v>20281</v>
      </c>
      <c r="F273" s="484"/>
      <c r="G273" s="364"/>
      <c r="H273" s="485"/>
      <c r="I273" s="222"/>
      <c r="J273" s="484"/>
    </row>
    <row r="274" spans="1:10" ht="13.5" thickBot="1">
      <c r="A274" s="1316"/>
      <c r="B274" s="1317"/>
      <c r="C274" s="1317"/>
      <c r="D274" s="424" t="s">
        <v>484</v>
      </c>
      <c r="E274" s="180">
        <v>5626</v>
      </c>
      <c r="F274" s="486"/>
      <c r="G274" s="425"/>
      <c r="H274" s="487"/>
      <c r="I274" s="488"/>
      <c r="J274" s="479"/>
    </row>
    <row r="275" spans="1:10" ht="16.5" thickBot="1">
      <c r="A275" s="1252" t="s">
        <v>373</v>
      </c>
      <c r="B275" s="1253"/>
      <c r="C275" s="197" t="s">
        <v>610</v>
      </c>
      <c r="D275" s="277"/>
      <c r="E275" s="312">
        <f aca="true" t="shared" si="33" ref="E275:J275">SUM(E276)</f>
        <v>97440</v>
      </c>
      <c r="F275" s="313">
        <f t="shared" si="33"/>
        <v>0</v>
      </c>
      <c r="G275" s="312">
        <f t="shared" si="33"/>
        <v>137292</v>
      </c>
      <c r="H275" s="313">
        <f t="shared" si="33"/>
        <v>0</v>
      </c>
      <c r="I275" s="314">
        <f t="shared" si="33"/>
        <v>142507</v>
      </c>
      <c r="J275" s="312">
        <f t="shared" si="33"/>
        <v>0</v>
      </c>
    </row>
    <row r="276" spans="1:10" ht="13.5" thickBot="1">
      <c r="A276" s="1285" t="s">
        <v>481</v>
      </c>
      <c r="B276" s="1286"/>
      <c r="C276" s="1287"/>
      <c r="D276" s="205" t="s">
        <v>482</v>
      </c>
      <c r="E276" s="210">
        <v>97440</v>
      </c>
      <c r="F276" s="180">
        <v>0</v>
      </c>
      <c r="G276" s="414">
        <v>137292</v>
      </c>
      <c r="H276" s="415">
        <v>0</v>
      </c>
      <c r="I276" s="416">
        <v>142507</v>
      </c>
      <c r="J276" s="358">
        <v>0</v>
      </c>
    </row>
    <row r="277" spans="1:10" ht="18.75" thickBot="1">
      <c r="A277" s="489" t="s">
        <v>611</v>
      </c>
      <c r="B277" s="490" t="s">
        <v>416</v>
      </c>
      <c r="C277" s="491"/>
      <c r="D277" s="198"/>
      <c r="E277" s="423"/>
      <c r="F277" s="492"/>
      <c r="G277" s="426"/>
      <c r="H277" s="493"/>
      <c r="I277" s="494">
        <v>128000</v>
      </c>
      <c r="J277" s="423"/>
    </row>
    <row r="278" spans="1:10" ht="16.5" thickBot="1">
      <c r="A278" s="495" t="s">
        <v>422</v>
      </c>
      <c r="B278" s="496"/>
      <c r="C278" s="497" t="s">
        <v>612</v>
      </c>
      <c r="D278" s="345"/>
      <c r="E278" s="346"/>
      <c r="F278" s="498"/>
      <c r="G278" s="499"/>
      <c r="H278" s="500"/>
      <c r="I278" s="501">
        <v>128000</v>
      </c>
      <c r="J278" s="346"/>
    </row>
    <row r="279" spans="1:10" ht="15">
      <c r="A279" s="496" t="s">
        <v>613</v>
      </c>
      <c r="B279" s="214"/>
      <c r="C279" s="215"/>
      <c r="D279" s="715" t="s">
        <v>614</v>
      </c>
      <c r="E279" s="222"/>
      <c r="F279" s="315"/>
      <c r="G279" s="502"/>
      <c r="H279" s="503"/>
      <c r="I279" s="221">
        <v>96000</v>
      </c>
      <c r="J279" s="222"/>
    </row>
    <row r="280" spans="1:10" ht="15.75" thickBot="1">
      <c r="A280" s="202" t="s">
        <v>613</v>
      </c>
      <c r="B280" s="203"/>
      <c r="C280" s="204"/>
      <c r="D280" s="716" t="s">
        <v>615</v>
      </c>
      <c r="E280" s="210"/>
      <c r="F280" s="180"/>
      <c r="G280" s="430"/>
      <c r="H280" s="431"/>
      <c r="I280" s="209">
        <v>32000</v>
      </c>
      <c r="J280" s="210"/>
    </row>
    <row r="281" spans="1:10" ht="18.75" thickBot="1">
      <c r="A281" s="504" t="s">
        <v>219</v>
      </c>
      <c r="B281" s="243" t="s">
        <v>239</v>
      </c>
      <c r="C281" s="433"/>
      <c r="D281" s="192"/>
      <c r="E281" s="193">
        <f aca="true" t="shared" si="34" ref="E281:J281">E282+E288+E284+E290</f>
        <v>1553964</v>
      </c>
      <c r="F281" s="193">
        <f t="shared" si="34"/>
        <v>100000</v>
      </c>
      <c r="G281" s="193">
        <f t="shared" si="34"/>
        <v>1437600</v>
      </c>
      <c r="H281" s="193">
        <f t="shared" si="34"/>
        <v>400000</v>
      </c>
      <c r="I281" s="193">
        <f t="shared" si="34"/>
        <v>2331476</v>
      </c>
      <c r="J281" s="193">
        <f t="shared" si="34"/>
        <v>1090000</v>
      </c>
    </row>
    <row r="282" spans="1:10" ht="16.5" thickBot="1">
      <c r="A282" s="1310" t="s">
        <v>353</v>
      </c>
      <c r="B282" s="1311"/>
      <c r="C282" s="505" t="s">
        <v>352</v>
      </c>
      <c r="D282" s="506"/>
      <c r="E282" s="278">
        <f aca="true" t="shared" si="35" ref="E282:J282">SUM(E283)</f>
        <v>100000</v>
      </c>
      <c r="F282" s="278">
        <f t="shared" si="35"/>
        <v>100000</v>
      </c>
      <c r="G282" s="279">
        <f t="shared" si="35"/>
        <v>400000</v>
      </c>
      <c r="H282" s="278">
        <f t="shared" si="35"/>
        <v>400000</v>
      </c>
      <c r="I282" s="280">
        <f t="shared" si="35"/>
        <v>1090000</v>
      </c>
      <c r="J282" s="281">
        <f t="shared" si="35"/>
        <v>1090000</v>
      </c>
    </row>
    <row r="283" spans="1:10" ht="16.5" thickBot="1">
      <c r="A283" s="1312" t="s">
        <v>616</v>
      </c>
      <c r="B283" s="1313"/>
      <c r="C283" s="507"/>
      <c r="D283" s="508" t="s">
        <v>617</v>
      </c>
      <c r="E283" s="210">
        <v>100000</v>
      </c>
      <c r="F283" s="509">
        <v>100000</v>
      </c>
      <c r="G283" s="282">
        <v>400000</v>
      </c>
      <c r="H283" s="510">
        <v>400000</v>
      </c>
      <c r="I283" s="284">
        <v>1090000</v>
      </c>
      <c r="J283" s="285">
        <v>1090000</v>
      </c>
    </row>
    <row r="284" spans="1:10" ht="16.5" thickBot="1">
      <c r="A284" s="1303" t="s">
        <v>618</v>
      </c>
      <c r="B284" s="1304"/>
      <c r="C284" s="511" t="s">
        <v>386</v>
      </c>
      <c r="D284" s="512"/>
      <c r="E284" s="309">
        <f aca="true" t="shared" si="36" ref="E284:J284">SUM(E287)</f>
        <v>15000</v>
      </c>
      <c r="F284" s="309">
        <f t="shared" si="36"/>
        <v>0</v>
      </c>
      <c r="G284" s="309">
        <f t="shared" si="36"/>
        <v>0</v>
      </c>
      <c r="H284" s="309">
        <f t="shared" si="36"/>
        <v>0</v>
      </c>
      <c r="I284" s="309">
        <v>5476</v>
      </c>
      <c r="J284" s="309">
        <f t="shared" si="36"/>
        <v>0</v>
      </c>
    </row>
    <row r="285" spans="1:10" ht="36" customHeight="1" thickBot="1">
      <c r="A285" s="513" t="s">
        <v>505</v>
      </c>
      <c r="B285" s="514"/>
      <c r="C285" s="515"/>
      <c r="D285" s="516" t="s">
        <v>486</v>
      </c>
      <c r="E285" s="517"/>
      <c r="F285" s="518"/>
      <c r="G285" s="517"/>
      <c r="H285" s="518"/>
      <c r="I285" s="519">
        <v>2738</v>
      </c>
      <c r="J285" s="517"/>
    </row>
    <row r="286" spans="1:10" ht="32.25" customHeight="1" thickBot="1">
      <c r="A286" s="513" t="s">
        <v>465</v>
      </c>
      <c r="B286" s="514"/>
      <c r="C286" s="515"/>
      <c r="D286" s="520" t="s">
        <v>466</v>
      </c>
      <c r="E286" s="521"/>
      <c r="F286" s="522"/>
      <c r="G286" s="521"/>
      <c r="H286" s="522"/>
      <c r="I286" s="523">
        <v>2738</v>
      </c>
      <c r="J286" s="521"/>
    </row>
    <row r="287" spans="1:10" ht="15" thickBot="1">
      <c r="A287" s="1305" t="s">
        <v>619</v>
      </c>
      <c r="B287" s="1306"/>
      <c r="C287" s="1307"/>
      <c r="D287" s="524" t="s">
        <v>620</v>
      </c>
      <c r="E287" s="210">
        <v>15000</v>
      </c>
      <c r="F287" s="509">
        <v>0</v>
      </c>
      <c r="G287" s="479">
        <v>0</v>
      </c>
      <c r="H287" s="302">
        <v>0</v>
      </c>
      <c r="I287" s="525">
        <v>0</v>
      </c>
      <c r="J287" s="526">
        <v>0</v>
      </c>
    </row>
    <row r="288" spans="1:10" ht="16.5" thickBot="1">
      <c r="A288" s="1252" t="s">
        <v>621</v>
      </c>
      <c r="B288" s="1253"/>
      <c r="C288" s="197" t="s">
        <v>240</v>
      </c>
      <c r="D288" s="527"/>
      <c r="E288" s="528">
        <f aca="true" t="shared" si="37" ref="E288:J288">SUM(E289)</f>
        <v>1428824</v>
      </c>
      <c r="F288" s="529">
        <f t="shared" si="37"/>
        <v>0</v>
      </c>
      <c r="G288" s="528">
        <f t="shared" si="37"/>
        <v>1023600</v>
      </c>
      <c r="H288" s="529">
        <f t="shared" si="37"/>
        <v>0</v>
      </c>
      <c r="I288" s="530">
        <f t="shared" si="37"/>
        <v>1220000</v>
      </c>
      <c r="J288" s="528">
        <f t="shared" si="37"/>
        <v>0</v>
      </c>
    </row>
    <row r="289" spans="1:10" ht="15.75" thickBot="1">
      <c r="A289" s="1308" t="s">
        <v>622</v>
      </c>
      <c r="B289" s="1309"/>
      <c r="C289" s="531"/>
      <c r="D289" s="205" t="s">
        <v>623</v>
      </c>
      <c r="E289" s="206">
        <v>1428824</v>
      </c>
      <c r="F289" s="532">
        <v>0</v>
      </c>
      <c r="G289" s="282">
        <v>1023600</v>
      </c>
      <c r="H289" s="533">
        <v>0</v>
      </c>
      <c r="I289" s="284">
        <v>1220000</v>
      </c>
      <c r="J289" s="534">
        <v>0</v>
      </c>
    </row>
    <row r="290" spans="1:10" ht="16.5" thickBot="1">
      <c r="A290" s="1252" t="s">
        <v>373</v>
      </c>
      <c r="B290" s="1276"/>
      <c r="C290" s="535" t="s">
        <v>387</v>
      </c>
      <c r="D290" s="536"/>
      <c r="E290" s="278">
        <f aca="true" t="shared" si="38" ref="E290:J290">SUM(E291:E295)</f>
        <v>10140</v>
      </c>
      <c r="F290" s="278">
        <f t="shared" si="38"/>
        <v>0</v>
      </c>
      <c r="G290" s="278">
        <f t="shared" si="38"/>
        <v>14000</v>
      </c>
      <c r="H290" s="278">
        <f t="shared" si="38"/>
        <v>0</v>
      </c>
      <c r="I290" s="537">
        <f t="shared" si="38"/>
        <v>16000</v>
      </c>
      <c r="J290" s="278">
        <f t="shared" si="38"/>
        <v>0</v>
      </c>
    </row>
    <row r="291" spans="1:10" ht="14.25">
      <c r="A291" s="1246" t="s">
        <v>624</v>
      </c>
      <c r="B291" s="1247"/>
      <c r="C291" s="1248"/>
      <c r="D291" s="538" t="s">
        <v>625</v>
      </c>
      <c r="E291" s="440">
        <v>0</v>
      </c>
      <c r="F291" s="539">
        <v>0</v>
      </c>
      <c r="G291" s="540">
        <v>5000</v>
      </c>
      <c r="H291" s="316">
        <v>0</v>
      </c>
      <c r="I291" s="343">
        <v>14000</v>
      </c>
      <c r="J291" s="317">
        <v>0</v>
      </c>
    </row>
    <row r="292" spans="1:10" ht="14.25">
      <c r="A292" s="1239" t="s">
        <v>626</v>
      </c>
      <c r="B292" s="1240"/>
      <c r="C292" s="1241"/>
      <c r="D292" s="541" t="s">
        <v>627</v>
      </c>
      <c r="E292" s="542">
        <v>0</v>
      </c>
      <c r="F292" s="543">
        <v>0</v>
      </c>
      <c r="G292" s="323">
        <v>2000</v>
      </c>
      <c r="H292" s="320">
        <v>0</v>
      </c>
      <c r="I292" s="324">
        <v>0</v>
      </c>
      <c r="J292" s="322">
        <v>0</v>
      </c>
    </row>
    <row r="293" spans="1:10" ht="12.75">
      <c r="A293" s="1236" t="s">
        <v>485</v>
      </c>
      <c r="B293" s="1237"/>
      <c r="C293" s="1238"/>
      <c r="D293" s="447" t="s">
        <v>486</v>
      </c>
      <c r="E293" s="238">
        <v>5355</v>
      </c>
      <c r="F293" s="318">
        <v>0</v>
      </c>
      <c r="G293" s="323">
        <v>4000</v>
      </c>
      <c r="H293" s="320">
        <v>0</v>
      </c>
      <c r="I293" s="324">
        <v>1000</v>
      </c>
      <c r="J293" s="322">
        <v>0</v>
      </c>
    </row>
    <row r="294" spans="1:10" ht="12.75">
      <c r="A294" s="1236" t="s">
        <v>465</v>
      </c>
      <c r="B294" s="1237"/>
      <c r="C294" s="1238"/>
      <c r="D294" s="447" t="s">
        <v>466</v>
      </c>
      <c r="E294" s="238">
        <v>4769</v>
      </c>
      <c r="F294" s="318">
        <v>0</v>
      </c>
      <c r="G294" s="544">
        <v>3000</v>
      </c>
      <c r="H294" s="545">
        <v>0</v>
      </c>
      <c r="I294" s="546">
        <v>1000</v>
      </c>
      <c r="J294" s="547">
        <v>0</v>
      </c>
    </row>
    <row r="295" spans="1:10" ht="13.5" thickBot="1">
      <c r="A295" s="1298"/>
      <c r="B295" s="1301"/>
      <c r="C295" s="1302"/>
      <c r="D295" s="548" t="s">
        <v>494</v>
      </c>
      <c r="E295" s="488">
        <v>16</v>
      </c>
      <c r="F295" s="549"/>
      <c r="G295" s="425"/>
      <c r="H295" s="431"/>
      <c r="I295" s="209"/>
      <c r="J295" s="210"/>
    </row>
    <row r="296" spans="1:10" ht="16.5" thickBot="1">
      <c r="A296" s="211" t="s">
        <v>301</v>
      </c>
      <c r="B296" s="243" t="s">
        <v>298</v>
      </c>
      <c r="C296" s="433"/>
      <c r="D296" s="192"/>
      <c r="E296" s="309">
        <f>E297+E317+E327+E348+E353+E355+E357</f>
        <v>2430078</v>
      </c>
      <c r="F296" s="310">
        <f>F297+F317+F327+F348+F353+F357</f>
        <v>100000</v>
      </c>
      <c r="G296" s="309">
        <f>G297+G317+G327+G348+G353+G357</f>
        <v>2888574</v>
      </c>
      <c r="H296" s="310">
        <f>H297+H317+H327+H348+H353+H357</f>
        <v>515000</v>
      </c>
      <c r="I296" s="310">
        <f>I297+I317+I327+I341+I348+I353+I357</f>
        <v>2893662</v>
      </c>
      <c r="J296" s="309">
        <f>J297+J317+J327+J348+J353+J357</f>
        <v>0</v>
      </c>
    </row>
    <row r="297" spans="1:10" ht="16.5" thickBot="1">
      <c r="A297" s="1252" t="s">
        <v>628</v>
      </c>
      <c r="B297" s="1253"/>
      <c r="C297" s="197" t="s">
        <v>299</v>
      </c>
      <c r="D297" s="550"/>
      <c r="E297" s="312">
        <f aca="true" t="shared" si="39" ref="E297:J297">SUM(E298:E316)</f>
        <v>861266</v>
      </c>
      <c r="F297" s="312">
        <f t="shared" si="39"/>
        <v>0</v>
      </c>
      <c r="G297" s="312">
        <f t="shared" si="39"/>
        <v>961678</v>
      </c>
      <c r="H297" s="312">
        <f t="shared" si="39"/>
        <v>40000</v>
      </c>
      <c r="I297" s="312">
        <f t="shared" si="39"/>
        <v>1143312</v>
      </c>
      <c r="J297" s="312">
        <f t="shared" si="39"/>
        <v>0</v>
      </c>
    </row>
    <row r="298" spans="1:10" ht="12.75">
      <c r="A298" s="1254" t="s">
        <v>475</v>
      </c>
      <c r="B298" s="1255"/>
      <c r="C298" s="1256"/>
      <c r="D298" s="441" t="s">
        <v>476</v>
      </c>
      <c r="E298" s="346">
        <v>372952</v>
      </c>
      <c r="F298" s="461">
        <v>0</v>
      </c>
      <c r="G298" s="391">
        <v>426300</v>
      </c>
      <c r="H298" s="286">
        <v>0</v>
      </c>
      <c r="I298" s="350">
        <v>550800</v>
      </c>
      <c r="J298" s="551">
        <v>0</v>
      </c>
    </row>
    <row r="299" spans="1:10" ht="12.75">
      <c r="A299" s="1236" t="s">
        <v>469</v>
      </c>
      <c r="B299" s="1237"/>
      <c r="C299" s="1238"/>
      <c r="D299" s="447" t="s">
        <v>470</v>
      </c>
      <c r="E299" s="238">
        <v>31526</v>
      </c>
      <c r="F299" s="272">
        <v>0</v>
      </c>
      <c r="G299" s="394">
        <v>31500</v>
      </c>
      <c r="H299" s="286">
        <v>0</v>
      </c>
      <c r="I299" s="322">
        <v>34000</v>
      </c>
      <c r="J299" s="551">
        <v>0</v>
      </c>
    </row>
    <row r="300" spans="1:10" ht="12.75">
      <c r="A300" s="1236" t="s">
        <v>471</v>
      </c>
      <c r="B300" s="1237"/>
      <c r="C300" s="1238"/>
      <c r="D300" s="447" t="s">
        <v>472</v>
      </c>
      <c r="E300" s="238">
        <v>74994</v>
      </c>
      <c r="F300" s="272">
        <v>0</v>
      </c>
      <c r="G300" s="394">
        <v>85000</v>
      </c>
      <c r="H300" s="286">
        <v>0</v>
      </c>
      <c r="I300" s="322">
        <v>107300</v>
      </c>
      <c r="J300" s="551">
        <v>0</v>
      </c>
    </row>
    <row r="301" spans="1:10" ht="12.75">
      <c r="A301" s="1236" t="s">
        <v>473</v>
      </c>
      <c r="B301" s="1237"/>
      <c r="C301" s="1238"/>
      <c r="D301" s="447" t="s">
        <v>474</v>
      </c>
      <c r="E301" s="238">
        <v>10959</v>
      </c>
      <c r="F301" s="272">
        <v>0</v>
      </c>
      <c r="G301" s="394">
        <v>11800</v>
      </c>
      <c r="H301" s="286">
        <v>0</v>
      </c>
      <c r="I301" s="322">
        <v>14800</v>
      </c>
      <c r="J301" s="551">
        <v>0</v>
      </c>
    </row>
    <row r="302" spans="1:10" ht="12.75">
      <c r="A302" s="231" t="s">
        <v>629</v>
      </c>
      <c r="B302" s="232"/>
      <c r="C302" s="233"/>
      <c r="D302" s="447" t="s">
        <v>480</v>
      </c>
      <c r="E302" s="238"/>
      <c r="F302" s="272"/>
      <c r="G302" s="394"/>
      <c r="H302" s="286"/>
      <c r="I302" s="322">
        <v>8400</v>
      </c>
      <c r="J302" s="551"/>
    </row>
    <row r="303" spans="1:10" ht="12.75">
      <c r="A303" s="1236" t="s">
        <v>481</v>
      </c>
      <c r="B303" s="1237"/>
      <c r="C303" s="1238"/>
      <c r="D303" s="447" t="s">
        <v>482</v>
      </c>
      <c r="E303" s="238">
        <v>23500</v>
      </c>
      <c r="F303" s="272">
        <v>0</v>
      </c>
      <c r="G303" s="394">
        <v>24200</v>
      </c>
      <c r="H303" s="286">
        <v>0</v>
      </c>
      <c r="I303" s="322">
        <v>27500</v>
      </c>
      <c r="J303" s="551">
        <v>0</v>
      </c>
    </row>
    <row r="304" spans="1:10" ht="12.75">
      <c r="A304" s="1236" t="s">
        <v>485</v>
      </c>
      <c r="B304" s="1237"/>
      <c r="C304" s="1238"/>
      <c r="D304" s="447" t="s">
        <v>486</v>
      </c>
      <c r="E304" s="238">
        <v>62823</v>
      </c>
      <c r="F304" s="272">
        <v>0</v>
      </c>
      <c r="G304" s="394">
        <v>67260</v>
      </c>
      <c r="H304" s="286">
        <v>0</v>
      </c>
      <c r="I304" s="322">
        <v>99500</v>
      </c>
      <c r="J304" s="551">
        <v>0</v>
      </c>
    </row>
    <row r="305" spans="1:10" ht="12.75">
      <c r="A305" s="1236" t="s">
        <v>554</v>
      </c>
      <c r="B305" s="1237"/>
      <c r="C305" s="1238"/>
      <c r="D305" s="447" t="s">
        <v>579</v>
      </c>
      <c r="E305" s="238">
        <v>55768</v>
      </c>
      <c r="F305" s="272">
        <v>0</v>
      </c>
      <c r="G305" s="394">
        <v>55000</v>
      </c>
      <c r="H305" s="286">
        <v>0</v>
      </c>
      <c r="I305" s="322">
        <v>90000</v>
      </c>
      <c r="J305" s="551">
        <v>0</v>
      </c>
    </row>
    <row r="306" spans="1:10" ht="12.75">
      <c r="A306" s="1236" t="s">
        <v>585</v>
      </c>
      <c r="B306" s="1237"/>
      <c r="C306" s="1238"/>
      <c r="D306" s="447" t="s">
        <v>556</v>
      </c>
      <c r="E306" s="238">
        <v>3000</v>
      </c>
      <c r="F306" s="272">
        <v>0</v>
      </c>
      <c r="G306" s="394">
        <v>3000</v>
      </c>
      <c r="H306" s="286">
        <v>0</v>
      </c>
      <c r="I306" s="322">
        <v>5000</v>
      </c>
      <c r="J306" s="551">
        <v>0</v>
      </c>
    </row>
    <row r="307" spans="1:10" ht="12.75">
      <c r="A307" s="1236" t="s">
        <v>487</v>
      </c>
      <c r="B307" s="1237"/>
      <c r="C307" s="1238"/>
      <c r="D307" s="447" t="s">
        <v>488</v>
      </c>
      <c r="E307" s="238">
        <v>0</v>
      </c>
      <c r="F307" s="272">
        <v>0</v>
      </c>
      <c r="G307" s="552">
        <v>18000</v>
      </c>
      <c r="H307" s="286">
        <v>0</v>
      </c>
      <c r="I307" s="322">
        <v>20000</v>
      </c>
      <c r="J307" s="551">
        <v>0</v>
      </c>
    </row>
    <row r="308" spans="1:10" ht="12.75">
      <c r="A308" s="1236" t="s">
        <v>487</v>
      </c>
      <c r="B308" s="1237"/>
      <c r="C308" s="1238"/>
      <c r="D308" s="447" t="s">
        <v>488</v>
      </c>
      <c r="E308" s="238">
        <v>34604</v>
      </c>
      <c r="F308" s="272">
        <v>0</v>
      </c>
      <c r="G308" s="552">
        <v>5400</v>
      </c>
      <c r="H308" s="286">
        <v>0</v>
      </c>
      <c r="I308" s="322">
        <v>7000</v>
      </c>
      <c r="J308" s="551">
        <v>0</v>
      </c>
    </row>
    <row r="309" spans="1:10" ht="12.75">
      <c r="A309" s="1249" t="s">
        <v>489</v>
      </c>
      <c r="B309" s="1250"/>
      <c r="C309" s="1251"/>
      <c r="D309" s="541" t="s">
        <v>490</v>
      </c>
      <c r="E309" s="238">
        <v>62183</v>
      </c>
      <c r="F309" s="272">
        <v>0</v>
      </c>
      <c r="G309" s="394">
        <v>4000</v>
      </c>
      <c r="H309" s="286">
        <v>0</v>
      </c>
      <c r="I309" s="322">
        <v>4700</v>
      </c>
      <c r="J309" s="551">
        <v>0</v>
      </c>
    </row>
    <row r="310" spans="1:10" ht="12.75">
      <c r="A310" s="1236" t="s">
        <v>465</v>
      </c>
      <c r="B310" s="1237"/>
      <c r="C310" s="1238"/>
      <c r="D310" s="447" t="s">
        <v>466</v>
      </c>
      <c r="E310" s="238">
        <v>27554</v>
      </c>
      <c r="F310" s="272">
        <v>0</v>
      </c>
      <c r="G310" s="394">
        <v>29000</v>
      </c>
      <c r="H310" s="286">
        <v>0</v>
      </c>
      <c r="I310" s="322">
        <v>34000</v>
      </c>
      <c r="J310" s="551">
        <v>0</v>
      </c>
    </row>
    <row r="311" spans="1:10" ht="12.75">
      <c r="A311" s="231" t="s">
        <v>561</v>
      </c>
      <c r="B311" s="232"/>
      <c r="C311" s="233"/>
      <c r="D311" s="447" t="s">
        <v>538</v>
      </c>
      <c r="E311" s="210"/>
      <c r="F311" s="272"/>
      <c r="G311" s="394"/>
      <c r="H311" s="286">
        <v>0</v>
      </c>
      <c r="I311" s="322">
        <v>1500</v>
      </c>
      <c r="J311" s="551"/>
    </row>
    <row r="312" spans="1:10" ht="12.75">
      <c r="A312" s="1249" t="s">
        <v>483</v>
      </c>
      <c r="B312" s="1250"/>
      <c r="C312" s="1251"/>
      <c r="D312" s="541" t="s">
        <v>484</v>
      </c>
      <c r="E312" s="323">
        <v>498</v>
      </c>
      <c r="F312" s="272">
        <v>0</v>
      </c>
      <c r="G312" s="394">
        <v>1000</v>
      </c>
      <c r="H312" s="286">
        <v>0</v>
      </c>
      <c r="I312" s="322">
        <v>2000</v>
      </c>
      <c r="J312" s="551">
        <v>0</v>
      </c>
    </row>
    <row r="313" spans="1:10" ht="12.75">
      <c r="A313" s="1249" t="s">
        <v>493</v>
      </c>
      <c r="B313" s="1250"/>
      <c r="C313" s="1251"/>
      <c r="D313" s="541" t="s">
        <v>494</v>
      </c>
      <c r="E313" s="323">
        <v>0</v>
      </c>
      <c r="F313" s="272">
        <v>0</v>
      </c>
      <c r="G313" s="394">
        <v>3500</v>
      </c>
      <c r="H313" s="286">
        <v>0</v>
      </c>
      <c r="I313" s="322">
        <v>4500</v>
      </c>
      <c r="J313" s="551">
        <v>0</v>
      </c>
    </row>
    <row r="314" spans="1:10" ht="12.75">
      <c r="A314" s="1236" t="s">
        <v>630</v>
      </c>
      <c r="B314" s="1237"/>
      <c r="C314" s="1238"/>
      <c r="D314" s="447" t="s">
        <v>631</v>
      </c>
      <c r="E314" s="230">
        <v>77743</v>
      </c>
      <c r="F314" s="272">
        <v>0</v>
      </c>
      <c r="G314" s="398">
        <v>134718</v>
      </c>
      <c r="H314" s="286">
        <v>0</v>
      </c>
      <c r="I314" s="553">
        <v>111712</v>
      </c>
      <c r="J314" s="551">
        <v>0</v>
      </c>
    </row>
    <row r="315" spans="1:10" ht="12.75">
      <c r="A315" s="1242" t="s">
        <v>499</v>
      </c>
      <c r="B315" s="1243"/>
      <c r="C315" s="1244"/>
      <c r="D315" s="453" t="s">
        <v>500</v>
      </c>
      <c r="E315" s="238">
        <v>23162</v>
      </c>
      <c r="F315" s="272">
        <v>0</v>
      </c>
      <c r="G315" s="396">
        <v>22000</v>
      </c>
      <c r="H315" s="286">
        <v>0</v>
      </c>
      <c r="I315" s="361">
        <v>20600</v>
      </c>
      <c r="J315" s="551">
        <v>0</v>
      </c>
    </row>
    <row r="316" spans="1:10" ht="13.5" thickBot="1">
      <c r="A316" s="1298" t="s">
        <v>514</v>
      </c>
      <c r="B316" s="1299"/>
      <c r="C316" s="1300"/>
      <c r="D316" s="548" t="s">
        <v>521</v>
      </c>
      <c r="E316" s="366">
        <v>0</v>
      </c>
      <c r="F316" s="474">
        <v>0</v>
      </c>
      <c r="G316" s="554">
        <v>40000</v>
      </c>
      <c r="H316" s="510">
        <v>40000</v>
      </c>
      <c r="I316" s="369">
        <v>0</v>
      </c>
      <c r="J316" s="555"/>
    </row>
    <row r="317" spans="1:10" ht="16.5" thickBot="1">
      <c r="A317" s="1245" t="s">
        <v>363</v>
      </c>
      <c r="B317" s="1234"/>
      <c r="C317" s="197" t="s">
        <v>375</v>
      </c>
      <c r="D317" s="212"/>
      <c r="E317" s="338">
        <f aca="true" t="shared" si="40" ref="E317:J317">SUM(E318:E326)</f>
        <v>144290</v>
      </c>
      <c r="F317" s="339">
        <f t="shared" si="40"/>
        <v>100000</v>
      </c>
      <c r="G317" s="338">
        <f t="shared" si="40"/>
        <v>514080</v>
      </c>
      <c r="H317" s="339">
        <f t="shared" si="40"/>
        <v>475000</v>
      </c>
      <c r="I317" s="556">
        <f t="shared" si="40"/>
        <v>70939</v>
      </c>
      <c r="J317" s="341">
        <f t="shared" si="40"/>
        <v>0</v>
      </c>
    </row>
    <row r="318" spans="1:10" ht="14.25">
      <c r="A318" s="1273" t="s">
        <v>632</v>
      </c>
      <c r="B318" s="1274"/>
      <c r="C318" s="1275"/>
      <c r="D318" s="538" t="s">
        <v>476</v>
      </c>
      <c r="E318" s="557">
        <v>0</v>
      </c>
      <c r="F318" s="461">
        <v>0</v>
      </c>
      <c r="G318" s="391">
        <v>20000</v>
      </c>
      <c r="H318" s="286">
        <v>0</v>
      </c>
      <c r="I318" s="343">
        <v>0</v>
      </c>
      <c r="J318" s="272">
        <v>0</v>
      </c>
    </row>
    <row r="319" spans="1:10" ht="14.25">
      <c r="A319" s="1249" t="s">
        <v>471</v>
      </c>
      <c r="B319" s="1250"/>
      <c r="C319" s="1251"/>
      <c r="D319" s="541" t="s">
        <v>472</v>
      </c>
      <c r="E319" s="558">
        <v>0</v>
      </c>
      <c r="F319" s="272">
        <v>0</v>
      </c>
      <c r="G319" s="394">
        <v>3546</v>
      </c>
      <c r="H319" s="286">
        <v>0</v>
      </c>
      <c r="I319" s="324">
        <v>5745</v>
      </c>
      <c r="J319" s="272">
        <v>0</v>
      </c>
    </row>
    <row r="320" spans="1:10" ht="14.25">
      <c r="A320" s="1249" t="s">
        <v>473</v>
      </c>
      <c r="B320" s="1250"/>
      <c r="C320" s="1251"/>
      <c r="D320" s="541" t="s">
        <v>474</v>
      </c>
      <c r="E320" s="559">
        <v>0</v>
      </c>
      <c r="F320" s="282">
        <v>0</v>
      </c>
      <c r="G320" s="394">
        <v>534</v>
      </c>
      <c r="H320" s="286">
        <v>0</v>
      </c>
      <c r="I320" s="324">
        <v>794</v>
      </c>
      <c r="J320" s="272">
        <v>0</v>
      </c>
    </row>
    <row r="321" spans="1:10" ht="14.25">
      <c r="A321" s="372" t="s">
        <v>528</v>
      </c>
      <c r="B321" s="373"/>
      <c r="C321" s="262"/>
      <c r="D321" s="541" t="s">
        <v>480</v>
      </c>
      <c r="E321" s="559"/>
      <c r="F321" s="252"/>
      <c r="G321" s="394"/>
      <c r="H321" s="286"/>
      <c r="I321" s="324">
        <v>32400</v>
      </c>
      <c r="J321" s="272"/>
    </row>
    <row r="322" spans="1:10" ht="14.25">
      <c r="A322" s="372" t="s">
        <v>633</v>
      </c>
      <c r="B322" s="373"/>
      <c r="C322" s="262"/>
      <c r="D322" s="541" t="s">
        <v>486</v>
      </c>
      <c r="E322" s="559"/>
      <c r="F322" s="282"/>
      <c r="G322" s="394"/>
      <c r="H322" s="286"/>
      <c r="I322" s="324">
        <v>20000</v>
      </c>
      <c r="J322" s="272"/>
    </row>
    <row r="323" spans="1:10" ht="14.25">
      <c r="A323" s="1249" t="s">
        <v>587</v>
      </c>
      <c r="B323" s="1250"/>
      <c r="C323" s="1251"/>
      <c r="D323" s="541" t="s">
        <v>488</v>
      </c>
      <c r="E323" s="559">
        <v>0</v>
      </c>
      <c r="F323" s="252">
        <v>0</v>
      </c>
      <c r="G323" s="394">
        <v>15000</v>
      </c>
      <c r="H323" s="286">
        <v>0</v>
      </c>
      <c r="I323" s="324">
        <v>4000</v>
      </c>
      <c r="J323" s="272">
        <v>0</v>
      </c>
    </row>
    <row r="324" spans="1:10" ht="14.25">
      <c r="A324" s="1236" t="s">
        <v>465</v>
      </c>
      <c r="B324" s="1237"/>
      <c r="C324" s="1238"/>
      <c r="D324" s="560" t="s">
        <v>466</v>
      </c>
      <c r="E324" s="558">
        <v>44290</v>
      </c>
      <c r="F324" s="484"/>
      <c r="G324" s="561"/>
      <c r="H324" s="562"/>
      <c r="I324" s="546">
        <v>6000</v>
      </c>
      <c r="J324" s="563"/>
    </row>
    <row r="325" spans="1:10" ht="15" thickBot="1">
      <c r="A325" s="202" t="s">
        <v>493</v>
      </c>
      <c r="B325" s="203"/>
      <c r="C325" s="204"/>
      <c r="D325" s="564" t="s">
        <v>494</v>
      </c>
      <c r="E325" s="565"/>
      <c r="F325" s="486"/>
      <c r="G325" s="554"/>
      <c r="H325" s="510"/>
      <c r="I325" s="416">
        <v>2000</v>
      </c>
      <c r="J325" s="282"/>
    </row>
    <row r="326" spans="1:10" ht="13.5" thickBot="1">
      <c r="A326" s="1242" t="s">
        <v>501</v>
      </c>
      <c r="B326" s="1243"/>
      <c r="C326" s="1244"/>
      <c r="D326" s="453" t="s">
        <v>502</v>
      </c>
      <c r="E326" s="366">
        <v>100000</v>
      </c>
      <c r="F326" s="488">
        <v>100000</v>
      </c>
      <c r="G326" s="396">
        <v>475000</v>
      </c>
      <c r="H326" s="331">
        <v>475000</v>
      </c>
      <c r="I326" s="326">
        <v>0</v>
      </c>
      <c r="J326" s="553">
        <v>0</v>
      </c>
    </row>
    <row r="327" spans="1:10" ht="16.5" thickBot="1">
      <c r="A327" s="1252" t="s">
        <v>634</v>
      </c>
      <c r="B327" s="1253"/>
      <c r="C327" s="197" t="s">
        <v>300</v>
      </c>
      <c r="D327" s="550"/>
      <c r="E327" s="459">
        <f>SUM(E328:E340)</f>
        <v>370945</v>
      </c>
      <c r="F327" s="458">
        <f>SUM(F328:F340)</f>
        <v>0</v>
      </c>
      <c r="G327" s="338">
        <f>SUM(G328:G340)</f>
        <v>371000</v>
      </c>
      <c r="H327" s="339">
        <f>SUM(H328:H340)</f>
        <v>0</v>
      </c>
      <c r="I327" s="340">
        <f>SUM(I328:I340)</f>
        <v>375000</v>
      </c>
      <c r="J327" s="341">
        <f>SUM(J328:J340)</f>
        <v>0</v>
      </c>
    </row>
    <row r="328" spans="1:10" ht="12.75">
      <c r="A328" s="1254" t="s">
        <v>475</v>
      </c>
      <c r="B328" s="1255"/>
      <c r="C328" s="1256"/>
      <c r="D328" s="216" t="s">
        <v>476</v>
      </c>
      <c r="E328" s="222">
        <v>174958</v>
      </c>
      <c r="F328" s="286">
        <v>0</v>
      </c>
      <c r="G328" s="342">
        <v>202500</v>
      </c>
      <c r="H328" s="286">
        <v>0</v>
      </c>
      <c r="I328" s="343">
        <v>201800</v>
      </c>
      <c r="J328" s="272">
        <v>0</v>
      </c>
    </row>
    <row r="329" spans="1:10" ht="12.75">
      <c r="A329" s="1236" t="s">
        <v>469</v>
      </c>
      <c r="B329" s="1237"/>
      <c r="C329" s="1238"/>
      <c r="D329" s="234" t="s">
        <v>470</v>
      </c>
      <c r="E329" s="222">
        <v>12231</v>
      </c>
      <c r="F329" s="286">
        <v>0</v>
      </c>
      <c r="G329" s="319">
        <v>15200</v>
      </c>
      <c r="H329" s="286">
        <v>0</v>
      </c>
      <c r="I329" s="321">
        <v>16790</v>
      </c>
      <c r="J329" s="272">
        <v>0</v>
      </c>
    </row>
    <row r="330" spans="1:10" ht="12.75">
      <c r="A330" s="1236" t="s">
        <v>471</v>
      </c>
      <c r="B330" s="1237"/>
      <c r="C330" s="1238"/>
      <c r="D330" s="234" t="s">
        <v>472</v>
      </c>
      <c r="E330" s="238">
        <v>32865</v>
      </c>
      <c r="F330" s="286">
        <v>0</v>
      </c>
      <c r="G330" s="323">
        <v>38600</v>
      </c>
      <c r="H330" s="286">
        <v>0</v>
      </c>
      <c r="I330" s="324">
        <v>38760</v>
      </c>
      <c r="J330" s="272">
        <v>0</v>
      </c>
    </row>
    <row r="331" spans="1:10" ht="12.75">
      <c r="A331" s="1236" t="s">
        <v>473</v>
      </c>
      <c r="B331" s="1237"/>
      <c r="C331" s="1238"/>
      <c r="D331" s="234" t="s">
        <v>474</v>
      </c>
      <c r="E331" s="238">
        <v>5007</v>
      </c>
      <c r="F331" s="286">
        <v>0</v>
      </c>
      <c r="G331" s="323">
        <v>5350</v>
      </c>
      <c r="H331" s="286">
        <v>0</v>
      </c>
      <c r="I331" s="324">
        <v>5360</v>
      </c>
      <c r="J331" s="272">
        <v>0</v>
      </c>
    </row>
    <row r="332" spans="1:10" ht="12.75">
      <c r="A332" s="1249" t="s">
        <v>528</v>
      </c>
      <c r="B332" s="1250"/>
      <c r="C332" s="1251"/>
      <c r="D332" s="468" t="s">
        <v>480</v>
      </c>
      <c r="E332" s="238">
        <v>0</v>
      </c>
      <c r="F332" s="286">
        <v>0</v>
      </c>
      <c r="G332" s="323">
        <v>2590</v>
      </c>
      <c r="H332" s="286">
        <v>0</v>
      </c>
      <c r="I332" s="324">
        <v>16000</v>
      </c>
      <c r="J332" s="272">
        <v>0</v>
      </c>
    </row>
    <row r="333" spans="1:10" ht="12.75">
      <c r="A333" s="1236" t="s">
        <v>481</v>
      </c>
      <c r="B333" s="1237"/>
      <c r="C333" s="1238"/>
      <c r="D333" s="234" t="s">
        <v>482</v>
      </c>
      <c r="E333" s="238">
        <v>6122</v>
      </c>
      <c r="F333" s="286">
        <v>0</v>
      </c>
      <c r="G333" s="323">
        <v>7700</v>
      </c>
      <c r="H333" s="286">
        <v>0</v>
      </c>
      <c r="I333" s="324">
        <v>7500</v>
      </c>
      <c r="J333" s="272">
        <v>0</v>
      </c>
    </row>
    <row r="334" spans="1:10" ht="12.75">
      <c r="A334" s="1236" t="s">
        <v>483</v>
      </c>
      <c r="B334" s="1237"/>
      <c r="C334" s="1238"/>
      <c r="D334" s="234" t="s">
        <v>484</v>
      </c>
      <c r="E334" s="238">
        <v>4685</v>
      </c>
      <c r="F334" s="286">
        <v>0</v>
      </c>
      <c r="G334" s="323">
        <v>2000</v>
      </c>
      <c r="H334" s="286">
        <v>0</v>
      </c>
      <c r="I334" s="324">
        <v>2790</v>
      </c>
      <c r="J334" s="272">
        <v>0</v>
      </c>
    </row>
    <row r="335" spans="1:10" ht="12.75">
      <c r="A335" s="1236" t="s">
        <v>485</v>
      </c>
      <c r="B335" s="1237"/>
      <c r="C335" s="1238"/>
      <c r="D335" s="234" t="s">
        <v>486</v>
      </c>
      <c r="E335" s="238">
        <v>48776</v>
      </c>
      <c r="F335" s="286">
        <v>0</v>
      </c>
      <c r="G335" s="323">
        <v>30000</v>
      </c>
      <c r="H335" s="286">
        <v>0</v>
      </c>
      <c r="I335" s="324">
        <v>21000</v>
      </c>
      <c r="J335" s="272">
        <v>0</v>
      </c>
    </row>
    <row r="336" spans="1:10" ht="12.75">
      <c r="A336" s="1236" t="s">
        <v>554</v>
      </c>
      <c r="B336" s="1237"/>
      <c r="C336" s="1238"/>
      <c r="D336" s="234" t="s">
        <v>579</v>
      </c>
      <c r="E336" s="238">
        <v>21994</v>
      </c>
      <c r="F336" s="286">
        <v>0</v>
      </c>
      <c r="G336" s="323">
        <v>26000</v>
      </c>
      <c r="H336" s="286">
        <v>0</v>
      </c>
      <c r="I336" s="324">
        <v>28000</v>
      </c>
      <c r="J336" s="272">
        <v>0</v>
      </c>
    </row>
    <row r="337" spans="1:10" ht="12.75">
      <c r="A337" s="1236" t="s">
        <v>487</v>
      </c>
      <c r="B337" s="1237"/>
      <c r="C337" s="1238"/>
      <c r="D337" s="234" t="s">
        <v>488</v>
      </c>
      <c r="E337" s="238">
        <v>24411</v>
      </c>
      <c r="F337" s="286">
        <v>0</v>
      </c>
      <c r="G337" s="323">
        <v>15000</v>
      </c>
      <c r="H337" s="286">
        <v>0</v>
      </c>
      <c r="I337" s="324">
        <v>15000</v>
      </c>
      <c r="J337" s="272">
        <v>0</v>
      </c>
    </row>
    <row r="338" spans="1:10" ht="12.75">
      <c r="A338" s="1236" t="s">
        <v>489</v>
      </c>
      <c r="B338" s="1237"/>
      <c r="C338" s="1238"/>
      <c r="D338" s="234" t="s">
        <v>490</v>
      </c>
      <c r="E338" s="238">
        <v>3411</v>
      </c>
      <c r="F338" s="286">
        <v>0</v>
      </c>
      <c r="G338" s="323">
        <v>6000</v>
      </c>
      <c r="H338" s="286">
        <v>0</v>
      </c>
      <c r="I338" s="324">
        <v>5000</v>
      </c>
      <c r="J338" s="272">
        <v>0</v>
      </c>
    </row>
    <row r="339" spans="1:10" ht="12.75">
      <c r="A339" s="1249" t="s">
        <v>493</v>
      </c>
      <c r="B339" s="1250"/>
      <c r="C339" s="1251"/>
      <c r="D339" s="468" t="s">
        <v>494</v>
      </c>
      <c r="E339" s="238">
        <v>0</v>
      </c>
      <c r="F339" s="286">
        <v>0</v>
      </c>
      <c r="G339" s="323">
        <v>2000</v>
      </c>
      <c r="H339" s="286">
        <v>0</v>
      </c>
      <c r="I339" s="324">
        <v>8000</v>
      </c>
      <c r="J339" s="272">
        <v>0</v>
      </c>
    </row>
    <row r="340" spans="1:10" ht="13.5" thickBot="1">
      <c r="A340" s="1242" t="s">
        <v>465</v>
      </c>
      <c r="B340" s="1243"/>
      <c r="C340" s="1244"/>
      <c r="D340" s="224" t="s">
        <v>466</v>
      </c>
      <c r="E340" s="230">
        <v>36485</v>
      </c>
      <c r="F340" s="510">
        <v>0</v>
      </c>
      <c r="G340" s="325">
        <v>18060</v>
      </c>
      <c r="H340" s="510">
        <v>0</v>
      </c>
      <c r="I340" s="326">
        <v>9000</v>
      </c>
      <c r="J340" s="282">
        <v>0</v>
      </c>
    </row>
    <row r="341" spans="1:10" ht="18.75" thickBot="1">
      <c r="A341" s="1293" t="s">
        <v>635</v>
      </c>
      <c r="B341" s="1294"/>
      <c r="C341" s="566" t="s">
        <v>636</v>
      </c>
      <c r="D341" s="198"/>
      <c r="E341" s="423"/>
      <c r="F341" s="567"/>
      <c r="G341" s="568"/>
      <c r="H341" s="569"/>
      <c r="I341" s="570">
        <f>SUM(I342:I347)</f>
        <v>63105</v>
      </c>
      <c r="J341" s="571"/>
    </row>
    <row r="342" spans="1:10" ht="12.75">
      <c r="A342" s="1295"/>
      <c r="B342" s="1296"/>
      <c r="C342" s="572"/>
      <c r="D342" s="205" t="s">
        <v>476</v>
      </c>
      <c r="E342" s="210"/>
      <c r="F342" s="302"/>
      <c r="G342" s="414"/>
      <c r="H342" s="510"/>
      <c r="I342" s="573">
        <v>47100</v>
      </c>
      <c r="J342" s="282"/>
    </row>
    <row r="343" spans="1:10" ht="12.75">
      <c r="A343" s="327"/>
      <c r="B343" s="465"/>
      <c r="C343" s="465"/>
      <c r="D343" s="234" t="s">
        <v>472</v>
      </c>
      <c r="E343" s="238"/>
      <c r="F343" s="485"/>
      <c r="G343" s="352"/>
      <c r="H343" s="574"/>
      <c r="I343" s="575">
        <v>8351</v>
      </c>
      <c r="J343" s="252"/>
    </row>
    <row r="344" spans="1:10" ht="12.75">
      <c r="A344" s="477"/>
      <c r="B344" s="572"/>
      <c r="C344" s="572"/>
      <c r="D344" s="205" t="s">
        <v>474</v>
      </c>
      <c r="E344" s="210"/>
      <c r="F344" s="302"/>
      <c r="G344" s="414"/>
      <c r="H344" s="510"/>
      <c r="I344" s="573">
        <v>1154</v>
      </c>
      <c r="J344" s="282"/>
    </row>
    <row r="345" spans="1:10" ht="12.75">
      <c r="A345" s="327"/>
      <c r="B345" s="465"/>
      <c r="C345" s="465"/>
      <c r="D345" s="234" t="s">
        <v>486</v>
      </c>
      <c r="E345" s="238"/>
      <c r="F345" s="485"/>
      <c r="G345" s="352"/>
      <c r="H345" s="574"/>
      <c r="I345" s="575">
        <v>2500</v>
      </c>
      <c r="J345" s="252"/>
    </row>
    <row r="346" spans="1:10" ht="12.75">
      <c r="A346" s="576"/>
      <c r="B346" s="577"/>
      <c r="C346" s="577"/>
      <c r="D346" s="216" t="s">
        <v>488</v>
      </c>
      <c r="E346" s="222"/>
      <c r="F346" s="578"/>
      <c r="G346" s="579"/>
      <c r="H346" s="562"/>
      <c r="I346" s="580">
        <v>3000</v>
      </c>
      <c r="J346" s="563"/>
    </row>
    <row r="347" spans="1:10" ht="13.5" thickBot="1">
      <c r="A347" s="477"/>
      <c r="B347" s="581"/>
      <c r="C347" s="572"/>
      <c r="D347" s="205" t="s">
        <v>466</v>
      </c>
      <c r="E347" s="210"/>
      <c r="F347" s="302"/>
      <c r="G347" s="414"/>
      <c r="H347" s="510"/>
      <c r="I347" s="573">
        <v>1000</v>
      </c>
      <c r="J347" s="282"/>
    </row>
    <row r="348" spans="1:10" ht="16.5" thickBot="1">
      <c r="A348" s="1245" t="s">
        <v>637</v>
      </c>
      <c r="B348" s="1297"/>
      <c r="C348" s="197" t="s">
        <v>335</v>
      </c>
      <c r="D348" s="212"/>
      <c r="E348" s="312">
        <f>SUM(E349:E349)</f>
        <v>821441</v>
      </c>
      <c r="F348" s="313">
        <f>SUM(F349:F349)</f>
        <v>0</v>
      </c>
      <c r="G348" s="338">
        <f>SUM(G349:G349)</f>
        <v>804048</v>
      </c>
      <c r="H348" s="339">
        <f>SUM(H349:H349)</f>
        <v>0</v>
      </c>
      <c r="I348" s="582">
        <f>SUM(I349:I352)</f>
        <v>1007180</v>
      </c>
      <c r="J348" s="341">
        <f>SUM(J349:J349)</f>
        <v>0</v>
      </c>
    </row>
    <row r="349" spans="1:10" ht="12.75">
      <c r="A349" s="1288" t="s">
        <v>630</v>
      </c>
      <c r="B349" s="1289"/>
      <c r="C349" s="1290"/>
      <c r="D349" s="345" t="s">
        <v>631</v>
      </c>
      <c r="E349" s="346">
        <v>821441</v>
      </c>
      <c r="F349" s="584">
        <v>0</v>
      </c>
      <c r="G349" s="348">
        <v>804048</v>
      </c>
      <c r="H349" s="585">
        <v>0</v>
      </c>
      <c r="I349" s="586">
        <v>964781</v>
      </c>
      <c r="J349" s="587">
        <v>0</v>
      </c>
    </row>
    <row r="350" spans="1:10" ht="12.75">
      <c r="A350" s="231" t="s">
        <v>528</v>
      </c>
      <c r="B350" s="232"/>
      <c r="C350" s="233"/>
      <c r="D350" s="234" t="s">
        <v>480</v>
      </c>
      <c r="E350" s="238"/>
      <c r="F350" s="236"/>
      <c r="G350" s="352"/>
      <c r="H350" s="588"/>
      <c r="I350" s="361">
        <v>35280</v>
      </c>
      <c r="J350" s="361"/>
    </row>
    <row r="351" spans="1:10" ht="12.75">
      <c r="A351" s="231" t="s">
        <v>638</v>
      </c>
      <c r="B351" s="232"/>
      <c r="C351" s="233"/>
      <c r="D351" s="234" t="s">
        <v>472</v>
      </c>
      <c r="E351" s="238"/>
      <c r="F351" s="236"/>
      <c r="G351" s="352"/>
      <c r="H351" s="588"/>
      <c r="I351" s="361">
        <v>6255</v>
      </c>
      <c r="J351" s="589"/>
    </row>
    <row r="352" spans="1:10" ht="13.5" thickBot="1">
      <c r="A352" s="202" t="s">
        <v>639</v>
      </c>
      <c r="B352" s="203"/>
      <c r="C352" s="204"/>
      <c r="D352" s="205" t="s">
        <v>474</v>
      </c>
      <c r="E352" s="210"/>
      <c r="F352" s="177"/>
      <c r="G352" s="414"/>
      <c r="H352" s="590"/>
      <c r="I352" s="416">
        <v>864</v>
      </c>
      <c r="J352" s="358"/>
    </row>
    <row r="353" spans="1:10" ht="16.5" thickBot="1">
      <c r="A353" s="1252" t="s">
        <v>640</v>
      </c>
      <c r="B353" s="1253"/>
      <c r="C353" s="197" t="s">
        <v>322</v>
      </c>
      <c r="D353" s="344"/>
      <c r="E353" s="312">
        <f>SUM(E354)</f>
        <v>15430</v>
      </c>
      <c r="F353" s="313">
        <f>SUM(F354)</f>
        <v>0</v>
      </c>
      <c r="G353" s="338">
        <f>SUM(G354)</f>
        <v>11000</v>
      </c>
      <c r="H353" s="339">
        <f>SUM(H354)</f>
        <v>0</v>
      </c>
      <c r="I353" s="340">
        <f>SUM(I354)</f>
        <v>0</v>
      </c>
      <c r="J353" s="341">
        <f>SUM(J354)</f>
        <v>0</v>
      </c>
    </row>
    <row r="354" spans="1:10" ht="13.5" thickBot="1">
      <c r="A354" s="1285" t="s">
        <v>630</v>
      </c>
      <c r="B354" s="1286"/>
      <c r="C354" s="1287"/>
      <c r="D354" s="205" t="s">
        <v>631</v>
      </c>
      <c r="E354" s="210">
        <v>15430</v>
      </c>
      <c r="F354" s="180">
        <v>0</v>
      </c>
      <c r="G354" s="414">
        <v>11000</v>
      </c>
      <c r="H354" s="415">
        <v>0</v>
      </c>
      <c r="I354" s="416">
        <v>0</v>
      </c>
      <c r="J354" s="358">
        <v>0</v>
      </c>
    </row>
    <row r="355" spans="1:10" ht="16.5" thickBot="1">
      <c r="A355" s="1291"/>
      <c r="B355" s="1292"/>
      <c r="C355" s="192" t="s">
        <v>389</v>
      </c>
      <c r="D355" s="591"/>
      <c r="E355" s="385">
        <f aca="true" t="shared" si="41" ref="E355:J355">SUM(E356)</f>
        <v>6678</v>
      </c>
      <c r="F355" s="384">
        <f t="shared" si="41"/>
        <v>0</v>
      </c>
      <c r="G355" s="385">
        <f t="shared" si="41"/>
        <v>0</v>
      </c>
      <c r="H355" s="384">
        <f t="shared" si="41"/>
        <v>0</v>
      </c>
      <c r="I355" s="385">
        <f t="shared" si="41"/>
        <v>0</v>
      </c>
      <c r="J355" s="384">
        <f t="shared" si="41"/>
        <v>0</v>
      </c>
    </row>
    <row r="356" spans="1:10" ht="13.5" thickBot="1">
      <c r="A356" s="1285" t="s">
        <v>630</v>
      </c>
      <c r="B356" s="1286"/>
      <c r="C356" s="1287"/>
      <c r="D356" s="205" t="s">
        <v>631</v>
      </c>
      <c r="E356" s="210">
        <v>6678</v>
      </c>
      <c r="F356" s="180">
        <v>0</v>
      </c>
      <c r="G356" s="430">
        <v>0</v>
      </c>
      <c r="H356" s="431">
        <v>0</v>
      </c>
      <c r="I356" s="209">
        <v>0</v>
      </c>
      <c r="J356" s="210">
        <v>0</v>
      </c>
    </row>
    <row r="357" spans="1:10" ht="16.5" thickBot="1">
      <c r="A357" s="1245" t="s">
        <v>242</v>
      </c>
      <c r="B357" s="1234"/>
      <c r="C357" s="197" t="s">
        <v>337</v>
      </c>
      <c r="D357" s="198"/>
      <c r="E357" s="312">
        <f aca="true" t="shared" si="42" ref="E357:J357">SUM(E358:E368)</f>
        <v>210028</v>
      </c>
      <c r="F357" s="313">
        <f t="shared" si="42"/>
        <v>0</v>
      </c>
      <c r="G357" s="312">
        <f t="shared" si="42"/>
        <v>226768</v>
      </c>
      <c r="H357" s="313">
        <f t="shared" si="42"/>
        <v>0</v>
      </c>
      <c r="I357" s="592">
        <f t="shared" si="42"/>
        <v>234126</v>
      </c>
      <c r="J357" s="312">
        <f t="shared" si="42"/>
        <v>0</v>
      </c>
    </row>
    <row r="358" spans="1:10" ht="12.75">
      <c r="A358" s="1254" t="s">
        <v>475</v>
      </c>
      <c r="B358" s="1255"/>
      <c r="C358" s="1256"/>
      <c r="D358" s="216" t="s">
        <v>476</v>
      </c>
      <c r="E358" s="222">
        <v>139390</v>
      </c>
      <c r="F358" s="286">
        <v>0</v>
      </c>
      <c r="G358" s="342">
        <v>156520</v>
      </c>
      <c r="H358" s="286">
        <v>0</v>
      </c>
      <c r="I358" s="343">
        <v>159420</v>
      </c>
      <c r="J358" s="272">
        <v>0</v>
      </c>
    </row>
    <row r="359" spans="1:10" ht="12.75">
      <c r="A359" s="1236" t="s">
        <v>469</v>
      </c>
      <c r="B359" s="1237"/>
      <c r="C359" s="1238"/>
      <c r="D359" s="234" t="s">
        <v>470</v>
      </c>
      <c r="E359" s="238">
        <v>14629</v>
      </c>
      <c r="F359" s="286">
        <v>0</v>
      </c>
      <c r="G359" s="323">
        <v>11500</v>
      </c>
      <c r="H359" s="286">
        <v>0</v>
      </c>
      <c r="I359" s="324">
        <v>13990</v>
      </c>
      <c r="J359" s="272">
        <v>0</v>
      </c>
    </row>
    <row r="360" spans="1:10" ht="12.75">
      <c r="A360" s="1236" t="s">
        <v>471</v>
      </c>
      <c r="B360" s="1237"/>
      <c r="C360" s="1238"/>
      <c r="D360" s="234" t="s">
        <v>472</v>
      </c>
      <c r="E360" s="238">
        <v>26987</v>
      </c>
      <c r="F360" s="286">
        <v>0</v>
      </c>
      <c r="G360" s="323">
        <v>26778</v>
      </c>
      <c r="H360" s="286">
        <v>0</v>
      </c>
      <c r="I360" s="324">
        <v>29652</v>
      </c>
      <c r="J360" s="272">
        <v>0</v>
      </c>
    </row>
    <row r="361" spans="1:10" ht="12.75">
      <c r="A361" s="1236" t="s">
        <v>473</v>
      </c>
      <c r="B361" s="1237"/>
      <c r="C361" s="1238"/>
      <c r="D361" s="234" t="s">
        <v>474</v>
      </c>
      <c r="E361" s="238">
        <v>4246</v>
      </c>
      <c r="F361" s="286">
        <v>0</v>
      </c>
      <c r="G361" s="323">
        <v>3700</v>
      </c>
      <c r="H361" s="286">
        <v>0</v>
      </c>
      <c r="I361" s="324">
        <v>4136</v>
      </c>
      <c r="J361" s="272">
        <v>0</v>
      </c>
    </row>
    <row r="362" spans="1:10" ht="12.75">
      <c r="A362" s="1249" t="s">
        <v>528</v>
      </c>
      <c r="B362" s="1250"/>
      <c r="C362" s="1251"/>
      <c r="D362" s="468" t="s">
        <v>480</v>
      </c>
      <c r="E362" s="238">
        <v>0</v>
      </c>
      <c r="F362" s="286">
        <v>0</v>
      </c>
      <c r="G362" s="323">
        <v>3000</v>
      </c>
      <c r="H362" s="286">
        <v>0</v>
      </c>
      <c r="I362" s="324">
        <v>3045</v>
      </c>
      <c r="J362" s="272">
        <v>0</v>
      </c>
    </row>
    <row r="363" spans="1:10" ht="12.75">
      <c r="A363" s="1236" t="s">
        <v>481</v>
      </c>
      <c r="B363" s="1237"/>
      <c r="C363" s="1238"/>
      <c r="D363" s="234" t="s">
        <v>482</v>
      </c>
      <c r="E363" s="238">
        <v>5742</v>
      </c>
      <c r="F363" s="286">
        <v>0</v>
      </c>
      <c r="G363" s="323">
        <v>4300</v>
      </c>
      <c r="H363" s="286">
        <v>0</v>
      </c>
      <c r="I363" s="324">
        <v>4313</v>
      </c>
      <c r="J363" s="272">
        <v>0</v>
      </c>
    </row>
    <row r="364" spans="1:10" ht="12.75">
      <c r="A364" s="1236" t="s">
        <v>483</v>
      </c>
      <c r="B364" s="1237"/>
      <c r="C364" s="1238"/>
      <c r="D364" s="234" t="s">
        <v>484</v>
      </c>
      <c r="E364" s="238">
        <v>1655</v>
      </c>
      <c r="F364" s="286">
        <v>0</v>
      </c>
      <c r="G364" s="323">
        <v>1700</v>
      </c>
      <c r="H364" s="286">
        <v>0</v>
      </c>
      <c r="I364" s="324">
        <v>1725</v>
      </c>
      <c r="J364" s="272">
        <v>0</v>
      </c>
    </row>
    <row r="365" spans="1:10" ht="12.75">
      <c r="A365" s="1236" t="s">
        <v>485</v>
      </c>
      <c r="B365" s="1237"/>
      <c r="C365" s="1238"/>
      <c r="D365" s="234" t="s">
        <v>486</v>
      </c>
      <c r="E365" s="238">
        <v>3000</v>
      </c>
      <c r="F365" s="286">
        <v>0</v>
      </c>
      <c r="G365" s="323">
        <v>3100</v>
      </c>
      <c r="H365" s="286">
        <v>0</v>
      </c>
      <c r="I365" s="324">
        <v>2700</v>
      </c>
      <c r="J365" s="272">
        <v>0</v>
      </c>
    </row>
    <row r="366" spans="1:10" ht="12.75">
      <c r="A366" s="1249" t="s">
        <v>489</v>
      </c>
      <c r="B366" s="1250"/>
      <c r="C366" s="1251"/>
      <c r="D366" s="468" t="s">
        <v>490</v>
      </c>
      <c r="E366" s="238">
        <v>0</v>
      </c>
      <c r="F366" s="286">
        <v>0</v>
      </c>
      <c r="G366" s="323">
        <v>2000</v>
      </c>
      <c r="H366" s="286">
        <v>0</v>
      </c>
      <c r="I366" s="324">
        <v>2030</v>
      </c>
      <c r="J366" s="272">
        <v>0</v>
      </c>
    </row>
    <row r="367" spans="1:10" ht="12.75">
      <c r="A367" s="1236" t="s">
        <v>465</v>
      </c>
      <c r="B367" s="1237"/>
      <c r="C367" s="1238"/>
      <c r="D367" s="234" t="s">
        <v>466</v>
      </c>
      <c r="E367" s="238">
        <v>14379</v>
      </c>
      <c r="F367" s="286">
        <v>0</v>
      </c>
      <c r="G367" s="323">
        <v>13170</v>
      </c>
      <c r="H367" s="286">
        <v>0</v>
      </c>
      <c r="I367" s="324">
        <v>12100</v>
      </c>
      <c r="J367" s="272">
        <v>0</v>
      </c>
    </row>
    <row r="368" spans="1:10" ht="13.5" thickBot="1">
      <c r="A368" s="1242" t="s">
        <v>493</v>
      </c>
      <c r="B368" s="1243"/>
      <c r="C368" s="1244"/>
      <c r="D368" s="224" t="s">
        <v>494</v>
      </c>
      <c r="E368" s="230">
        <v>0</v>
      </c>
      <c r="F368" s="286">
        <v>0</v>
      </c>
      <c r="G368" s="325">
        <v>1000</v>
      </c>
      <c r="H368" s="286">
        <v>0</v>
      </c>
      <c r="I368" s="326">
        <v>1015</v>
      </c>
      <c r="J368" s="272">
        <v>0</v>
      </c>
    </row>
    <row r="369" spans="1:10" ht="57.75" customHeight="1" thickBot="1">
      <c r="A369" s="196" t="s">
        <v>309</v>
      </c>
      <c r="B369" s="243" t="s">
        <v>241</v>
      </c>
      <c r="C369" s="433"/>
      <c r="D369" s="192"/>
      <c r="E369" s="309">
        <f aca="true" t="shared" si="43" ref="E369:J369">E370+E381+E387</f>
        <v>1104237</v>
      </c>
      <c r="F369" s="310">
        <f t="shared" si="43"/>
        <v>96330</v>
      </c>
      <c r="G369" s="309">
        <f t="shared" si="43"/>
        <v>1073117</v>
      </c>
      <c r="H369" s="310">
        <f t="shared" si="43"/>
        <v>0</v>
      </c>
      <c r="I369" s="311">
        <f t="shared" si="43"/>
        <v>1936439</v>
      </c>
      <c r="J369" s="309">
        <f t="shared" si="43"/>
        <v>0</v>
      </c>
    </row>
    <row r="370" spans="1:10" ht="16.5" thickBot="1">
      <c r="A370" s="1252" t="s">
        <v>641</v>
      </c>
      <c r="B370" s="1253"/>
      <c r="C370" s="197" t="s">
        <v>243</v>
      </c>
      <c r="D370" s="212"/>
      <c r="E370" s="312">
        <f>SUM(E371:E380)</f>
        <v>72556</v>
      </c>
      <c r="F370" s="313">
        <f>SUM(F371:F380)</f>
        <v>0</v>
      </c>
      <c r="G370" s="338">
        <f>SUM(G371:G380)</f>
        <v>70555</v>
      </c>
      <c r="H370" s="339">
        <f>SUM(H371:H380)</f>
        <v>0</v>
      </c>
      <c r="I370" s="340">
        <f>SUM(I371:I380)</f>
        <v>71455</v>
      </c>
      <c r="J370" s="341">
        <f>SUM(J371:J380)</f>
        <v>0</v>
      </c>
    </row>
    <row r="371" spans="1:10" ht="12.75">
      <c r="A371" s="1254" t="s">
        <v>475</v>
      </c>
      <c r="B371" s="1255"/>
      <c r="C371" s="1256"/>
      <c r="D371" s="216" t="s">
        <v>476</v>
      </c>
      <c r="E371" s="222">
        <v>29997</v>
      </c>
      <c r="F371" s="286">
        <v>0</v>
      </c>
      <c r="G371" s="342">
        <v>30900</v>
      </c>
      <c r="H371" s="286">
        <v>0</v>
      </c>
      <c r="I371" s="343">
        <v>35852</v>
      </c>
      <c r="J371" s="272">
        <v>0</v>
      </c>
    </row>
    <row r="372" spans="1:10" ht="12.75">
      <c r="A372" s="1236" t="s">
        <v>469</v>
      </c>
      <c r="B372" s="1237"/>
      <c r="C372" s="1238"/>
      <c r="D372" s="234" t="s">
        <v>470</v>
      </c>
      <c r="E372" s="222">
        <v>2533</v>
      </c>
      <c r="F372" s="286">
        <v>0</v>
      </c>
      <c r="G372" s="319">
        <v>3100</v>
      </c>
      <c r="H372" s="286">
        <v>0</v>
      </c>
      <c r="I372" s="321">
        <v>2882</v>
      </c>
      <c r="J372" s="272">
        <v>0</v>
      </c>
    </row>
    <row r="373" spans="1:10" ht="12.75">
      <c r="A373" s="1236" t="s">
        <v>471</v>
      </c>
      <c r="B373" s="1237"/>
      <c r="C373" s="1238"/>
      <c r="D373" s="234" t="s">
        <v>472</v>
      </c>
      <c r="E373" s="238">
        <v>6128</v>
      </c>
      <c r="F373" s="286">
        <v>0</v>
      </c>
      <c r="G373" s="323">
        <v>5600</v>
      </c>
      <c r="H373" s="286">
        <v>0</v>
      </c>
      <c r="I373" s="324">
        <v>7600</v>
      </c>
      <c r="J373" s="272">
        <v>0</v>
      </c>
    </row>
    <row r="374" spans="1:10" ht="12.75">
      <c r="A374" s="1236" t="s">
        <v>473</v>
      </c>
      <c r="B374" s="1237"/>
      <c r="C374" s="1238"/>
      <c r="D374" s="234" t="s">
        <v>474</v>
      </c>
      <c r="E374" s="238">
        <v>961</v>
      </c>
      <c r="F374" s="286">
        <v>0</v>
      </c>
      <c r="G374" s="323">
        <v>758</v>
      </c>
      <c r="H374" s="286">
        <v>0</v>
      </c>
      <c r="I374" s="324">
        <v>1400</v>
      </c>
      <c r="J374" s="272">
        <v>0</v>
      </c>
    </row>
    <row r="375" spans="1:10" ht="12.75">
      <c r="A375" s="231" t="s">
        <v>528</v>
      </c>
      <c r="B375" s="232"/>
      <c r="C375" s="233"/>
      <c r="D375" s="234" t="s">
        <v>480</v>
      </c>
      <c r="E375" s="238"/>
      <c r="F375" s="286"/>
      <c r="G375" s="323"/>
      <c r="H375" s="286"/>
      <c r="I375" s="324">
        <v>2000</v>
      </c>
      <c r="J375" s="272"/>
    </row>
    <row r="376" spans="1:10" ht="12.75">
      <c r="A376" s="1236" t="s">
        <v>481</v>
      </c>
      <c r="B376" s="1237"/>
      <c r="C376" s="1238"/>
      <c r="D376" s="234" t="s">
        <v>482</v>
      </c>
      <c r="E376" s="238">
        <v>1044</v>
      </c>
      <c r="F376" s="286">
        <v>0</v>
      </c>
      <c r="G376" s="323">
        <v>1200</v>
      </c>
      <c r="H376" s="286">
        <v>0</v>
      </c>
      <c r="I376" s="324">
        <v>1125</v>
      </c>
      <c r="J376" s="272">
        <v>0</v>
      </c>
    </row>
    <row r="377" spans="1:10" ht="12.75">
      <c r="A377" s="231" t="s">
        <v>642</v>
      </c>
      <c r="B377" s="232"/>
      <c r="C377" s="233"/>
      <c r="D377" s="234" t="s">
        <v>484</v>
      </c>
      <c r="E377" s="238"/>
      <c r="F377" s="286"/>
      <c r="G377" s="323"/>
      <c r="H377" s="286"/>
      <c r="I377" s="324">
        <v>2000</v>
      </c>
      <c r="J377" s="272"/>
    </row>
    <row r="378" spans="1:10" ht="12.75">
      <c r="A378" s="1236" t="s">
        <v>485</v>
      </c>
      <c r="B378" s="1237"/>
      <c r="C378" s="1238"/>
      <c r="D378" s="234" t="s">
        <v>486</v>
      </c>
      <c r="E378" s="238">
        <v>2096</v>
      </c>
      <c r="F378" s="286">
        <v>0</v>
      </c>
      <c r="G378" s="323">
        <v>2100</v>
      </c>
      <c r="H378" s="286">
        <v>0</v>
      </c>
      <c r="I378" s="324">
        <v>2100</v>
      </c>
      <c r="J378" s="272">
        <v>0</v>
      </c>
    </row>
    <row r="379" spans="1:10" ht="12.75">
      <c r="A379" s="1249" t="s">
        <v>560</v>
      </c>
      <c r="B379" s="1250"/>
      <c r="C379" s="1251"/>
      <c r="D379" s="468" t="s">
        <v>534</v>
      </c>
      <c r="E379" s="238">
        <v>0</v>
      </c>
      <c r="F379" s="286">
        <v>0</v>
      </c>
      <c r="G379" s="323">
        <v>23100</v>
      </c>
      <c r="H379" s="286">
        <v>0</v>
      </c>
      <c r="I379" s="324">
        <v>14196</v>
      </c>
      <c r="J379" s="272">
        <v>0</v>
      </c>
    </row>
    <row r="380" spans="1:10" ht="13.5" thickBot="1">
      <c r="A380" s="1242" t="s">
        <v>465</v>
      </c>
      <c r="B380" s="1243"/>
      <c r="C380" s="1244"/>
      <c r="D380" s="224" t="s">
        <v>466</v>
      </c>
      <c r="E380" s="230">
        <v>29797</v>
      </c>
      <c r="F380" s="286">
        <v>0</v>
      </c>
      <c r="G380" s="325">
        <v>3797</v>
      </c>
      <c r="H380" s="286">
        <v>0</v>
      </c>
      <c r="I380" s="326">
        <v>2300</v>
      </c>
      <c r="J380" s="272">
        <v>0</v>
      </c>
    </row>
    <row r="381" spans="1:10" ht="16.5" thickBot="1">
      <c r="A381" s="1252" t="s">
        <v>643</v>
      </c>
      <c r="B381" s="1253"/>
      <c r="C381" s="197" t="s">
        <v>320</v>
      </c>
      <c r="D381" s="198"/>
      <c r="E381" s="312">
        <f>SUM(E382:E386)</f>
        <v>17950</v>
      </c>
      <c r="F381" s="313">
        <f>SUM(F382:F386)</f>
        <v>0</v>
      </c>
      <c r="G381" s="338">
        <f>SUM(G382:G386)</f>
        <v>18500</v>
      </c>
      <c r="H381" s="339">
        <f>SUM(H382:H386)</f>
        <v>0</v>
      </c>
      <c r="I381" s="340">
        <f>SUM(I382:I386)</f>
        <v>18500</v>
      </c>
      <c r="J381" s="341">
        <f>SUM(J382:J386)</f>
        <v>0</v>
      </c>
    </row>
    <row r="382" spans="1:10" ht="12.75">
      <c r="A382" s="1254" t="s">
        <v>475</v>
      </c>
      <c r="B382" s="1255"/>
      <c r="C382" s="1256"/>
      <c r="D382" s="216" t="s">
        <v>476</v>
      </c>
      <c r="E382" s="221">
        <v>6031</v>
      </c>
      <c r="F382" s="461">
        <v>0</v>
      </c>
      <c r="G382" s="316">
        <v>7992</v>
      </c>
      <c r="H382" s="461">
        <v>0</v>
      </c>
      <c r="I382" s="354">
        <v>7992</v>
      </c>
      <c r="J382" s="461">
        <v>0</v>
      </c>
    </row>
    <row r="383" spans="1:10" ht="12.75">
      <c r="A383" s="1249" t="s">
        <v>478</v>
      </c>
      <c r="B383" s="1250"/>
      <c r="C383" s="1251"/>
      <c r="D383" s="468" t="s">
        <v>472</v>
      </c>
      <c r="E383" s="221">
        <v>0</v>
      </c>
      <c r="F383" s="272">
        <v>0</v>
      </c>
      <c r="G383" s="320">
        <v>2834</v>
      </c>
      <c r="H383" s="272">
        <v>0</v>
      </c>
      <c r="I383" s="355">
        <v>1417</v>
      </c>
      <c r="J383" s="272">
        <v>0</v>
      </c>
    </row>
    <row r="384" spans="1:10" ht="12.75">
      <c r="A384" s="1249" t="s">
        <v>473</v>
      </c>
      <c r="B384" s="1250"/>
      <c r="C384" s="1251"/>
      <c r="D384" s="468" t="s">
        <v>474</v>
      </c>
      <c r="E384" s="221">
        <v>0</v>
      </c>
      <c r="F384" s="272">
        <v>0</v>
      </c>
      <c r="G384" s="320">
        <v>392</v>
      </c>
      <c r="H384" s="272">
        <v>0</v>
      </c>
      <c r="I384" s="355">
        <v>196</v>
      </c>
      <c r="J384" s="272">
        <v>0</v>
      </c>
    </row>
    <row r="385" spans="1:10" ht="12.75">
      <c r="A385" s="1236" t="s">
        <v>485</v>
      </c>
      <c r="B385" s="1237"/>
      <c r="C385" s="1238"/>
      <c r="D385" s="234" t="s">
        <v>486</v>
      </c>
      <c r="E385" s="237">
        <v>6470</v>
      </c>
      <c r="F385" s="272">
        <v>0</v>
      </c>
      <c r="G385" s="320">
        <v>5000</v>
      </c>
      <c r="H385" s="272">
        <v>0</v>
      </c>
      <c r="I385" s="355">
        <v>5895</v>
      </c>
      <c r="J385" s="272">
        <v>0</v>
      </c>
    </row>
    <row r="386" spans="1:10" ht="13.5" thickBot="1">
      <c r="A386" s="1242" t="s">
        <v>465</v>
      </c>
      <c r="B386" s="1243"/>
      <c r="C386" s="1244"/>
      <c r="D386" s="224" t="s">
        <v>466</v>
      </c>
      <c r="E386" s="229">
        <v>5449</v>
      </c>
      <c r="F386" s="272">
        <v>0</v>
      </c>
      <c r="G386" s="331">
        <v>2282</v>
      </c>
      <c r="H386" s="272">
        <v>0</v>
      </c>
      <c r="I386" s="357">
        <v>3000</v>
      </c>
      <c r="J386" s="272">
        <v>0</v>
      </c>
    </row>
    <row r="387" spans="1:10" ht="16.5" thickBot="1">
      <c r="A387" s="1282" t="s">
        <v>644</v>
      </c>
      <c r="B387" s="1283"/>
      <c r="C387" s="593" t="s">
        <v>390</v>
      </c>
      <c r="D387" s="594"/>
      <c r="E387" s="592">
        <f aca="true" t="shared" si="44" ref="E387:J387">SUM(E389:E411)</f>
        <v>1013731</v>
      </c>
      <c r="F387" s="595">
        <f t="shared" si="44"/>
        <v>96330</v>
      </c>
      <c r="G387" s="596">
        <f t="shared" si="44"/>
        <v>984062</v>
      </c>
      <c r="H387" s="595">
        <f t="shared" si="44"/>
        <v>0</v>
      </c>
      <c r="I387" s="596">
        <f>SUM(I388:I411)</f>
        <v>1846484</v>
      </c>
      <c r="J387" s="595">
        <f t="shared" si="44"/>
        <v>0</v>
      </c>
    </row>
    <row r="388" spans="1:10" ht="16.5" thickBot="1">
      <c r="A388" s="597" t="s">
        <v>630</v>
      </c>
      <c r="B388" s="435"/>
      <c r="C388" s="598"/>
      <c r="D388" s="345" t="s">
        <v>645</v>
      </c>
      <c r="E388" s="599"/>
      <c r="F388" s="600"/>
      <c r="G388" s="599"/>
      <c r="H388" s="600"/>
      <c r="I388" s="601">
        <v>164763</v>
      </c>
      <c r="J388" s="602"/>
    </row>
    <row r="389" spans="1:10" ht="12.75">
      <c r="A389" s="1254" t="s">
        <v>632</v>
      </c>
      <c r="B389" s="1255"/>
      <c r="C389" s="1284"/>
      <c r="D389" s="216" t="s">
        <v>476</v>
      </c>
      <c r="E389" s="315">
        <v>613345</v>
      </c>
      <c r="F389" s="272">
        <v>0</v>
      </c>
      <c r="G389" s="316">
        <v>657500</v>
      </c>
      <c r="H389" s="272">
        <v>0</v>
      </c>
      <c r="I389" s="354">
        <v>932104</v>
      </c>
      <c r="J389" s="461">
        <v>0</v>
      </c>
    </row>
    <row r="390" spans="1:10" ht="12.75">
      <c r="A390" s="213" t="s">
        <v>632</v>
      </c>
      <c r="B390" s="214"/>
      <c r="C390" s="603"/>
      <c r="D390" s="216" t="s">
        <v>646</v>
      </c>
      <c r="E390" s="315"/>
      <c r="F390" s="272"/>
      <c r="G390" s="316"/>
      <c r="H390" s="272"/>
      <c r="I390" s="354">
        <v>123766</v>
      </c>
      <c r="J390" s="272"/>
    </row>
    <row r="391" spans="1:10" ht="12.75">
      <c r="A391" s="1236" t="s">
        <v>469</v>
      </c>
      <c r="B391" s="1237"/>
      <c r="C391" s="1281"/>
      <c r="D391" s="234" t="s">
        <v>470</v>
      </c>
      <c r="E391" s="318">
        <v>49844</v>
      </c>
      <c r="F391" s="272">
        <v>0</v>
      </c>
      <c r="G391" s="320">
        <v>59807</v>
      </c>
      <c r="H391" s="272">
        <v>0</v>
      </c>
      <c r="I391" s="355">
        <v>65000</v>
      </c>
      <c r="J391" s="272">
        <v>0</v>
      </c>
    </row>
    <row r="392" spans="1:10" ht="12.75">
      <c r="A392" s="1236" t="s">
        <v>471</v>
      </c>
      <c r="B392" s="1237"/>
      <c r="C392" s="1281"/>
      <c r="D392" s="234" t="s">
        <v>472</v>
      </c>
      <c r="E392" s="318">
        <v>109449</v>
      </c>
      <c r="F392" s="272">
        <v>0</v>
      </c>
      <c r="G392" s="320">
        <v>123500</v>
      </c>
      <c r="H392" s="272">
        <v>0</v>
      </c>
      <c r="I392" s="355">
        <v>168340</v>
      </c>
      <c r="J392" s="272">
        <v>0</v>
      </c>
    </row>
    <row r="393" spans="1:10" ht="12.75">
      <c r="A393" s="231" t="s">
        <v>471</v>
      </c>
      <c r="B393" s="232"/>
      <c r="C393" s="604"/>
      <c r="D393" s="234" t="s">
        <v>647</v>
      </c>
      <c r="E393" s="318"/>
      <c r="F393" s="272"/>
      <c r="G393" s="320"/>
      <c r="H393" s="272"/>
      <c r="I393" s="355">
        <v>122455</v>
      </c>
      <c r="J393" s="272"/>
    </row>
    <row r="394" spans="1:10" ht="12.75">
      <c r="A394" s="1236" t="s">
        <v>473</v>
      </c>
      <c r="B394" s="1237"/>
      <c r="C394" s="1281"/>
      <c r="D394" s="234" t="s">
        <v>474</v>
      </c>
      <c r="E394" s="318">
        <v>19150</v>
      </c>
      <c r="F394" s="272">
        <v>0</v>
      </c>
      <c r="G394" s="320">
        <v>17600</v>
      </c>
      <c r="H394" s="272">
        <v>0</v>
      </c>
      <c r="I394" s="355">
        <v>23937</v>
      </c>
      <c r="J394" s="272">
        <v>0</v>
      </c>
    </row>
    <row r="395" spans="1:10" ht="12.75">
      <c r="A395" s="231" t="s">
        <v>528</v>
      </c>
      <c r="B395" s="232"/>
      <c r="C395" s="233"/>
      <c r="D395" s="234" t="s">
        <v>648</v>
      </c>
      <c r="E395" s="318"/>
      <c r="F395" s="272"/>
      <c r="G395" s="320"/>
      <c r="H395" s="272"/>
      <c r="I395" s="355">
        <v>28649</v>
      </c>
      <c r="J395" s="272"/>
    </row>
    <row r="396" spans="1:10" ht="12.75">
      <c r="A396" s="1236" t="s">
        <v>481</v>
      </c>
      <c r="B396" s="1237"/>
      <c r="C396" s="1238"/>
      <c r="D396" s="234" t="s">
        <v>482</v>
      </c>
      <c r="E396" s="318">
        <v>27441</v>
      </c>
      <c r="F396" s="272">
        <v>0</v>
      </c>
      <c r="G396" s="320">
        <v>24363</v>
      </c>
      <c r="H396" s="272">
        <v>0</v>
      </c>
      <c r="I396" s="355">
        <v>33864</v>
      </c>
      <c r="J396" s="272">
        <v>0</v>
      </c>
    </row>
    <row r="397" spans="1:10" ht="12.75">
      <c r="A397" s="1236" t="s">
        <v>649</v>
      </c>
      <c r="B397" s="1237"/>
      <c r="C397" s="1238"/>
      <c r="D397" s="234" t="s">
        <v>496</v>
      </c>
      <c r="E397" s="318">
        <v>544</v>
      </c>
      <c r="F397" s="272">
        <v>0</v>
      </c>
      <c r="G397" s="320">
        <v>544</v>
      </c>
      <c r="H397" s="272">
        <v>0</v>
      </c>
      <c r="I397" s="355">
        <v>0</v>
      </c>
      <c r="J397" s="272">
        <v>0</v>
      </c>
    </row>
    <row r="398" spans="1:10" ht="12.75">
      <c r="A398" s="1236" t="s">
        <v>483</v>
      </c>
      <c r="B398" s="1237"/>
      <c r="C398" s="1238"/>
      <c r="D398" s="234" t="s">
        <v>484</v>
      </c>
      <c r="E398" s="318">
        <v>3056</v>
      </c>
      <c r="F398" s="272">
        <v>0</v>
      </c>
      <c r="G398" s="320">
        <v>3500</v>
      </c>
      <c r="H398" s="272">
        <v>0</v>
      </c>
      <c r="I398" s="355">
        <v>2000</v>
      </c>
      <c r="J398" s="272">
        <v>0</v>
      </c>
    </row>
    <row r="399" spans="1:10" ht="12.75">
      <c r="A399" s="1236" t="s">
        <v>485</v>
      </c>
      <c r="B399" s="1237"/>
      <c r="C399" s="1238"/>
      <c r="D399" s="234" t="s">
        <v>486</v>
      </c>
      <c r="E399" s="318">
        <v>38126</v>
      </c>
      <c r="F399" s="272">
        <v>0</v>
      </c>
      <c r="G399" s="320">
        <v>28620</v>
      </c>
      <c r="H399" s="272">
        <v>0</v>
      </c>
      <c r="I399" s="355">
        <v>29049</v>
      </c>
      <c r="J399" s="272">
        <v>0</v>
      </c>
    </row>
    <row r="400" spans="1:10" ht="12.75">
      <c r="A400" s="231" t="s">
        <v>485</v>
      </c>
      <c r="B400" s="232"/>
      <c r="C400" s="233"/>
      <c r="D400" s="234" t="s">
        <v>650</v>
      </c>
      <c r="E400" s="318"/>
      <c r="F400" s="272"/>
      <c r="G400" s="320"/>
      <c r="H400" s="272"/>
      <c r="I400" s="355">
        <v>7010</v>
      </c>
      <c r="J400" s="272"/>
    </row>
    <row r="401" spans="1:10" ht="12.75">
      <c r="A401" s="1236" t="s">
        <v>487</v>
      </c>
      <c r="B401" s="1237"/>
      <c r="C401" s="1238"/>
      <c r="D401" s="234" t="s">
        <v>488</v>
      </c>
      <c r="E401" s="318">
        <v>18854</v>
      </c>
      <c r="F401" s="272">
        <v>0</v>
      </c>
      <c r="G401" s="320">
        <v>30850</v>
      </c>
      <c r="H401" s="272">
        <v>0</v>
      </c>
      <c r="I401" s="355">
        <v>30313</v>
      </c>
      <c r="J401" s="272">
        <v>0</v>
      </c>
    </row>
    <row r="402" spans="1:10" ht="12.75">
      <c r="A402" s="1236" t="s">
        <v>489</v>
      </c>
      <c r="B402" s="1237"/>
      <c r="C402" s="1238"/>
      <c r="D402" s="234" t="s">
        <v>490</v>
      </c>
      <c r="E402" s="318">
        <v>5787</v>
      </c>
      <c r="F402" s="272">
        <v>0</v>
      </c>
      <c r="G402" s="320">
        <v>5000</v>
      </c>
      <c r="H402" s="272">
        <v>0</v>
      </c>
      <c r="I402" s="355">
        <v>5000</v>
      </c>
      <c r="J402" s="272">
        <v>0</v>
      </c>
    </row>
    <row r="403" spans="1:10" ht="12.75">
      <c r="A403" s="231" t="s">
        <v>560</v>
      </c>
      <c r="B403" s="232"/>
      <c r="C403" s="233"/>
      <c r="D403" s="234" t="s">
        <v>534</v>
      </c>
      <c r="E403" s="318"/>
      <c r="F403" s="272"/>
      <c r="G403" s="320"/>
      <c r="H403" s="272"/>
      <c r="I403" s="355">
        <v>500</v>
      </c>
      <c r="J403" s="272"/>
    </row>
    <row r="404" spans="1:10" ht="12.75">
      <c r="A404" s="231" t="s">
        <v>560</v>
      </c>
      <c r="B404" s="232"/>
      <c r="C404" s="233"/>
      <c r="D404" s="234" t="s">
        <v>651</v>
      </c>
      <c r="E404" s="318"/>
      <c r="F404" s="272"/>
      <c r="G404" s="320"/>
      <c r="H404" s="272"/>
      <c r="I404" s="355">
        <v>250</v>
      </c>
      <c r="J404" s="272"/>
    </row>
    <row r="405" spans="1:10" ht="12.75">
      <c r="A405" s="231" t="s">
        <v>465</v>
      </c>
      <c r="B405" s="232"/>
      <c r="C405" s="233"/>
      <c r="D405" s="234" t="s">
        <v>466</v>
      </c>
      <c r="E405" s="318"/>
      <c r="F405" s="272"/>
      <c r="G405" s="320"/>
      <c r="H405" s="272"/>
      <c r="I405" s="355">
        <v>50725</v>
      </c>
      <c r="J405" s="272"/>
    </row>
    <row r="406" spans="1:10" ht="12.75">
      <c r="A406" s="1236" t="s">
        <v>465</v>
      </c>
      <c r="B406" s="1237"/>
      <c r="C406" s="1238"/>
      <c r="D406" s="234" t="s">
        <v>652</v>
      </c>
      <c r="E406" s="318">
        <v>24384</v>
      </c>
      <c r="F406" s="272">
        <v>0</v>
      </c>
      <c r="G406" s="320">
        <v>25364</v>
      </c>
      <c r="H406" s="272">
        <v>0</v>
      </c>
      <c r="I406" s="355">
        <v>49215</v>
      </c>
      <c r="J406" s="272">
        <v>0</v>
      </c>
    </row>
    <row r="407" spans="1:10" ht="12.75">
      <c r="A407" s="1236" t="s">
        <v>491</v>
      </c>
      <c r="B407" s="1237"/>
      <c r="C407" s="1238"/>
      <c r="D407" s="234" t="s">
        <v>492</v>
      </c>
      <c r="E407" s="318">
        <v>3720</v>
      </c>
      <c r="F407" s="272">
        <v>0</v>
      </c>
      <c r="G407" s="320">
        <v>3914</v>
      </c>
      <c r="H407" s="272">
        <v>0</v>
      </c>
      <c r="I407" s="355">
        <v>4500</v>
      </c>
      <c r="J407" s="272">
        <v>0</v>
      </c>
    </row>
    <row r="408" spans="1:10" ht="12.75">
      <c r="A408" s="1236" t="s">
        <v>493</v>
      </c>
      <c r="B408" s="1237"/>
      <c r="C408" s="1238"/>
      <c r="D408" s="234" t="s">
        <v>494</v>
      </c>
      <c r="E408" s="318">
        <v>3701</v>
      </c>
      <c r="F408" s="272">
        <v>0</v>
      </c>
      <c r="G408" s="331">
        <v>3500</v>
      </c>
      <c r="H408" s="272">
        <v>0</v>
      </c>
      <c r="I408" s="357">
        <v>4500</v>
      </c>
      <c r="J408" s="272">
        <v>0</v>
      </c>
    </row>
    <row r="409" spans="1:10" ht="12.75">
      <c r="A409" s="1242" t="s">
        <v>501</v>
      </c>
      <c r="B409" s="1243"/>
      <c r="C409" s="1244"/>
      <c r="D409" s="224" t="s">
        <v>502</v>
      </c>
      <c r="E409" s="180">
        <v>58331</v>
      </c>
      <c r="F409" s="210">
        <v>58331</v>
      </c>
      <c r="G409" s="228">
        <v>0</v>
      </c>
      <c r="H409" s="227">
        <v>0</v>
      </c>
      <c r="I409" s="329">
        <v>0</v>
      </c>
      <c r="J409" s="230">
        <v>0</v>
      </c>
    </row>
    <row r="410" spans="1:10" ht="12.75">
      <c r="A410" s="223" t="s">
        <v>497</v>
      </c>
      <c r="B410" s="362"/>
      <c r="C410" s="362"/>
      <c r="D410" s="224" t="s">
        <v>540</v>
      </c>
      <c r="E410" s="180"/>
      <c r="F410" s="210"/>
      <c r="G410" s="228"/>
      <c r="H410" s="227"/>
      <c r="I410" s="329">
        <v>544</v>
      </c>
      <c r="J410" s="230"/>
    </row>
    <row r="411" spans="1:10" ht="13.5" thickBot="1">
      <c r="A411" s="1279"/>
      <c r="B411" s="1280"/>
      <c r="C411" s="1280"/>
      <c r="D411" s="365" t="s">
        <v>521</v>
      </c>
      <c r="E411" s="329">
        <v>37999</v>
      </c>
      <c r="F411" s="366">
        <v>37999</v>
      </c>
      <c r="G411" s="228"/>
      <c r="H411" s="471"/>
      <c r="I411" s="329">
        <v>0</v>
      </c>
      <c r="J411" s="366"/>
    </row>
    <row r="412" spans="1:10" ht="48" customHeight="1" thickBot="1">
      <c r="A412" s="196" t="s">
        <v>262</v>
      </c>
      <c r="B412" s="243" t="s">
        <v>261</v>
      </c>
      <c r="C412" s="605"/>
      <c r="D412" s="270"/>
      <c r="E412" s="193">
        <f aca="true" t="shared" si="45" ref="E412:J412">E413+E426+E442+E461+E468</f>
        <v>2033515</v>
      </c>
      <c r="F412" s="194">
        <f t="shared" si="45"/>
        <v>80000</v>
      </c>
      <c r="G412" s="193">
        <f t="shared" si="45"/>
        <v>2636513</v>
      </c>
      <c r="H412" s="194">
        <f t="shared" si="45"/>
        <v>3500</v>
      </c>
      <c r="I412" s="193">
        <f t="shared" si="45"/>
        <v>2484864</v>
      </c>
      <c r="J412" s="276">
        <f t="shared" si="45"/>
        <v>0</v>
      </c>
    </row>
    <row r="413" spans="1:10" ht="16.5" thickBot="1">
      <c r="A413" s="1252" t="s">
        <v>653</v>
      </c>
      <c r="B413" s="1253"/>
      <c r="C413" s="197" t="s">
        <v>270</v>
      </c>
      <c r="D413" s="198"/>
      <c r="E413" s="199">
        <f aca="true" t="shared" si="46" ref="E413:J413">SUM(E414:E425)</f>
        <v>565749</v>
      </c>
      <c r="F413" s="200">
        <f t="shared" si="46"/>
        <v>0</v>
      </c>
      <c r="G413" s="199">
        <f t="shared" si="46"/>
        <v>530088</v>
      </c>
      <c r="H413" s="200">
        <f t="shared" si="46"/>
        <v>0</v>
      </c>
      <c r="I413" s="199">
        <f t="shared" si="46"/>
        <v>532717</v>
      </c>
      <c r="J413" s="606">
        <f t="shared" si="46"/>
        <v>0</v>
      </c>
    </row>
    <row r="414" spans="1:10" ht="12.75">
      <c r="A414" s="1254" t="s">
        <v>475</v>
      </c>
      <c r="B414" s="1255"/>
      <c r="C414" s="1256"/>
      <c r="D414" s="216" t="s">
        <v>476</v>
      </c>
      <c r="E414" s="217">
        <v>312259</v>
      </c>
      <c r="F414" s="272">
        <v>0</v>
      </c>
      <c r="G414" s="607">
        <v>287185</v>
      </c>
      <c r="H414" s="286">
        <v>0</v>
      </c>
      <c r="I414" s="287">
        <v>290489</v>
      </c>
      <c r="J414" s="272">
        <v>0</v>
      </c>
    </row>
    <row r="415" spans="1:10" ht="12.75">
      <c r="A415" s="1236" t="s">
        <v>469</v>
      </c>
      <c r="B415" s="1237"/>
      <c r="C415" s="1238"/>
      <c r="D415" s="234" t="s">
        <v>470</v>
      </c>
      <c r="E415" s="250">
        <v>26566</v>
      </c>
      <c r="F415" s="272">
        <v>0</v>
      </c>
      <c r="G415" s="608">
        <v>26264</v>
      </c>
      <c r="H415" s="286">
        <v>0</v>
      </c>
      <c r="I415" s="289">
        <v>22782</v>
      </c>
      <c r="J415" s="272">
        <v>0</v>
      </c>
    </row>
    <row r="416" spans="1:10" ht="12.75">
      <c r="A416" s="1236" t="s">
        <v>471</v>
      </c>
      <c r="B416" s="1237"/>
      <c r="C416" s="1238"/>
      <c r="D416" s="234" t="s">
        <v>472</v>
      </c>
      <c r="E416" s="250">
        <v>60818</v>
      </c>
      <c r="F416" s="272">
        <v>0</v>
      </c>
      <c r="G416" s="609">
        <v>53854</v>
      </c>
      <c r="H416" s="286">
        <v>0</v>
      </c>
      <c r="I416" s="289">
        <v>56358</v>
      </c>
      <c r="J416" s="272">
        <v>0</v>
      </c>
    </row>
    <row r="417" spans="1:10" ht="12.75">
      <c r="A417" s="1236" t="s">
        <v>473</v>
      </c>
      <c r="B417" s="1237"/>
      <c r="C417" s="1238"/>
      <c r="D417" s="234" t="s">
        <v>474</v>
      </c>
      <c r="E417" s="250">
        <v>8555</v>
      </c>
      <c r="F417" s="272">
        <v>0</v>
      </c>
      <c r="G417" s="609">
        <v>7334</v>
      </c>
      <c r="H417" s="286">
        <v>0</v>
      </c>
      <c r="I417" s="289">
        <v>7675</v>
      </c>
      <c r="J417" s="272">
        <v>0</v>
      </c>
    </row>
    <row r="418" spans="1:10" ht="12.75">
      <c r="A418" s="1236" t="s">
        <v>481</v>
      </c>
      <c r="B418" s="1237"/>
      <c r="C418" s="1238"/>
      <c r="D418" s="234" t="s">
        <v>482</v>
      </c>
      <c r="E418" s="250">
        <v>19999</v>
      </c>
      <c r="F418" s="272">
        <v>0</v>
      </c>
      <c r="G418" s="608">
        <v>19307</v>
      </c>
      <c r="H418" s="286">
        <v>0</v>
      </c>
      <c r="I418" s="289">
        <v>20684</v>
      </c>
      <c r="J418" s="272">
        <v>0</v>
      </c>
    </row>
    <row r="419" spans="1:10" ht="12.75">
      <c r="A419" s="1236" t="s">
        <v>483</v>
      </c>
      <c r="B419" s="1237"/>
      <c r="C419" s="1238"/>
      <c r="D419" s="234" t="s">
        <v>484</v>
      </c>
      <c r="E419" s="250">
        <v>0</v>
      </c>
      <c r="F419" s="272">
        <v>0</v>
      </c>
      <c r="G419" s="608">
        <v>2000</v>
      </c>
      <c r="H419" s="286">
        <v>0</v>
      </c>
      <c r="I419" s="289">
        <v>2030</v>
      </c>
      <c r="J419" s="272">
        <v>0</v>
      </c>
    </row>
    <row r="420" spans="1:10" ht="12.75">
      <c r="A420" s="1236" t="s">
        <v>485</v>
      </c>
      <c r="B420" s="1237"/>
      <c r="C420" s="1238"/>
      <c r="D420" s="234" t="s">
        <v>486</v>
      </c>
      <c r="E420" s="250">
        <v>20802</v>
      </c>
      <c r="F420" s="272">
        <v>0</v>
      </c>
      <c r="G420" s="608">
        <v>16906</v>
      </c>
      <c r="H420" s="286">
        <v>0</v>
      </c>
      <c r="I420" s="289">
        <v>27310</v>
      </c>
      <c r="J420" s="272">
        <v>0</v>
      </c>
    </row>
    <row r="421" spans="1:10" ht="12.75">
      <c r="A421" s="231" t="s">
        <v>489</v>
      </c>
      <c r="B421" s="232"/>
      <c r="C421" s="233"/>
      <c r="D421" s="234" t="s">
        <v>490</v>
      </c>
      <c r="E421" s="250"/>
      <c r="F421" s="272"/>
      <c r="G421" s="608"/>
      <c r="H421" s="286"/>
      <c r="I421" s="289">
        <v>3420</v>
      </c>
      <c r="J421" s="272"/>
    </row>
    <row r="422" spans="1:10" ht="12.75">
      <c r="A422" s="1236" t="s">
        <v>585</v>
      </c>
      <c r="B422" s="1237"/>
      <c r="C422" s="1238"/>
      <c r="D422" s="234" t="s">
        <v>556</v>
      </c>
      <c r="E422" s="250">
        <v>382</v>
      </c>
      <c r="F422" s="272">
        <v>0</v>
      </c>
      <c r="G422" s="608">
        <v>400</v>
      </c>
      <c r="H422" s="286">
        <v>0</v>
      </c>
      <c r="I422" s="289">
        <v>406</v>
      </c>
      <c r="J422" s="272">
        <v>0</v>
      </c>
    </row>
    <row r="423" spans="1:10" ht="12.75">
      <c r="A423" s="1236" t="s">
        <v>465</v>
      </c>
      <c r="B423" s="1237"/>
      <c r="C423" s="1238"/>
      <c r="D423" s="234" t="s">
        <v>466</v>
      </c>
      <c r="E423" s="250">
        <v>108338</v>
      </c>
      <c r="F423" s="272">
        <v>0</v>
      </c>
      <c r="G423" s="608">
        <v>105360</v>
      </c>
      <c r="H423" s="286">
        <v>0</v>
      </c>
      <c r="I423" s="289">
        <v>93370</v>
      </c>
      <c r="J423" s="272">
        <v>0</v>
      </c>
    </row>
    <row r="424" spans="1:10" ht="12.75">
      <c r="A424" s="1236" t="s">
        <v>493</v>
      </c>
      <c r="B424" s="1237"/>
      <c r="C424" s="1238"/>
      <c r="D424" s="234" t="s">
        <v>494</v>
      </c>
      <c r="E424" s="250">
        <v>6085</v>
      </c>
      <c r="F424" s="272">
        <v>0</v>
      </c>
      <c r="G424" s="608">
        <v>7250</v>
      </c>
      <c r="H424" s="286">
        <v>0</v>
      </c>
      <c r="I424" s="289">
        <v>7359</v>
      </c>
      <c r="J424" s="272">
        <v>0</v>
      </c>
    </row>
    <row r="425" spans="1:10" ht="13.5" thickBot="1">
      <c r="A425" s="1236" t="s">
        <v>499</v>
      </c>
      <c r="B425" s="1237"/>
      <c r="C425" s="1238"/>
      <c r="D425" s="234" t="s">
        <v>500</v>
      </c>
      <c r="E425" s="250">
        <v>1945</v>
      </c>
      <c r="F425" s="272">
        <v>0</v>
      </c>
      <c r="G425" s="608">
        <v>4228</v>
      </c>
      <c r="H425" s="286">
        <v>0</v>
      </c>
      <c r="I425" s="289">
        <v>834</v>
      </c>
      <c r="J425" s="272">
        <v>0</v>
      </c>
    </row>
    <row r="426" spans="1:10" ht="16.5" thickBot="1">
      <c r="A426" s="1277" t="s">
        <v>654</v>
      </c>
      <c r="B426" s="1278"/>
      <c r="C426" s="197" t="s">
        <v>376</v>
      </c>
      <c r="D426" s="277"/>
      <c r="E426" s="312">
        <f aca="true" t="shared" si="47" ref="E426:J426">SUM(E427:E441)</f>
        <v>451926</v>
      </c>
      <c r="F426" s="313">
        <f t="shared" si="47"/>
        <v>0</v>
      </c>
      <c r="G426" s="312">
        <f t="shared" si="47"/>
        <v>465087</v>
      </c>
      <c r="H426" s="313">
        <f t="shared" si="47"/>
        <v>0</v>
      </c>
      <c r="I426" s="312">
        <f t="shared" si="47"/>
        <v>480947</v>
      </c>
      <c r="J426" s="370">
        <f t="shared" si="47"/>
        <v>0</v>
      </c>
    </row>
    <row r="427" spans="1:10" ht="12.75">
      <c r="A427" s="1236" t="s">
        <v>475</v>
      </c>
      <c r="B427" s="1237"/>
      <c r="C427" s="1238"/>
      <c r="D427" s="234" t="s">
        <v>476</v>
      </c>
      <c r="E427" s="346">
        <v>292195</v>
      </c>
      <c r="F427" s="286">
        <v>0</v>
      </c>
      <c r="G427" s="428">
        <v>315602</v>
      </c>
      <c r="H427" s="286">
        <v>0</v>
      </c>
      <c r="I427" s="610">
        <v>330579</v>
      </c>
      <c r="J427" s="461">
        <v>0</v>
      </c>
    </row>
    <row r="428" spans="1:10" ht="12.75">
      <c r="A428" s="1236" t="s">
        <v>469</v>
      </c>
      <c r="B428" s="1237"/>
      <c r="C428" s="1238"/>
      <c r="D428" s="234" t="s">
        <v>470</v>
      </c>
      <c r="E428" s="238">
        <v>23056</v>
      </c>
      <c r="F428" s="286">
        <v>0</v>
      </c>
      <c r="G428" s="323">
        <v>23317</v>
      </c>
      <c r="H428" s="286">
        <v>0</v>
      </c>
      <c r="I428" s="324">
        <v>23571</v>
      </c>
      <c r="J428" s="272">
        <v>0</v>
      </c>
    </row>
    <row r="429" spans="1:10" ht="12.75">
      <c r="A429" s="1236" t="s">
        <v>471</v>
      </c>
      <c r="B429" s="1237"/>
      <c r="C429" s="1238"/>
      <c r="D429" s="234" t="s">
        <v>472</v>
      </c>
      <c r="E429" s="238">
        <v>52222</v>
      </c>
      <c r="F429" s="286">
        <v>0</v>
      </c>
      <c r="G429" s="429">
        <v>60042</v>
      </c>
      <c r="H429" s="286">
        <v>0</v>
      </c>
      <c r="I429" s="324">
        <v>59278</v>
      </c>
      <c r="J429" s="272">
        <v>0</v>
      </c>
    </row>
    <row r="430" spans="1:10" ht="12.75">
      <c r="A430" s="1236" t="s">
        <v>473</v>
      </c>
      <c r="B430" s="1237"/>
      <c r="C430" s="1238"/>
      <c r="D430" s="234" t="s">
        <v>474</v>
      </c>
      <c r="E430" s="238">
        <v>7573</v>
      </c>
      <c r="F430" s="286">
        <v>0</v>
      </c>
      <c r="G430" s="429">
        <v>8341</v>
      </c>
      <c r="H430" s="286">
        <v>0</v>
      </c>
      <c r="I430" s="324">
        <v>8191</v>
      </c>
      <c r="J430" s="272">
        <v>0</v>
      </c>
    </row>
    <row r="431" spans="1:10" ht="12.75">
      <c r="A431" s="1236" t="s">
        <v>481</v>
      </c>
      <c r="B431" s="1237"/>
      <c r="C431" s="1238"/>
      <c r="D431" s="234" t="s">
        <v>482</v>
      </c>
      <c r="E431" s="238">
        <v>18727</v>
      </c>
      <c r="F431" s="286">
        <v>0</v>
      </c>
      <c r="G431" s="323">
        <v>21612</v>
      </c>
      <c r="H431" s="286">
        <v>0</v>
      </c>
      <c r="I431" s="324">
        <v>23962</v>
      </c>
      <c r="J431" s="272">
        <v>0</v>
      </c>
    </row>
    <row r="432" spans="1:10" ht="12.75">
      <c r="A432" s="1236" t="s">
        <v>483</v>
      </c>
      <c r="B432" s="1237"/>
      <c r="C432" s="1238"/>
      <c r="D432" s="234" t="s">
        <v>484</v>
      </c>
      <c r="E432" s="238">
        <v>810</v>
      </c>
      <c r="F432" s="286">
        <v>0</v>
      </c>
      <c r="G432" s="323">
        <v>3312</v>
      </c>
      <c r="H432" s="286">
        <v>0</v>
      </c>
      <c r="I432" s="324">
        <v>2045</v>
      </c>
      <c r="J432" s="272">
        <v>0</v>
      </c>
    </row>
    <row r="433" spans="1:10" ht="12.75">
      <c r="A433" s="1236" t="s">
        <v>485</v>
      </c>
      <c r="B433" s="1237"/>
      <c r="C433" s="1238"/>
      <c r="D433" s="234" t="s">
        <v>486</v>
      </c>
      <c r="E433" s="238">
        <v>22294</v>
      </c>
      <c r="F433" s="286">
        <v>0</v>
      </c>
      <c r="G433" s="323">
        <v>6521</v>
      </c>
      <c r="H433" s="286">
        <v>0</v>
      </c>
      <c r="I433" s="324">
        <v>6619</v>
      </c>
      <c r="J433" s="272">
        <v>0</v>
      </c>
    </row>
    <row r="434" spans="1:10" ht="12.75">
      <c r="A434" s="1236" t="s">
        <v>586</v>
      </c>
      <c r="B434" s="1237"/>
      <c r="C434" s="1238"/>
      <c r="D434" s="234" t="s">
        <v>558</v>
      </c>
      <c r="E434" s="238">
        <v>1900</v>
      </c>
      <c r="F434" s="286">
        <v>0</v>
      </c>
      <c r="G434" s="323">
        <v>5521</v>
      </c>
      <c r="H434" s="286">
        <v>0</v>
      </c>
      <c r="I434" s="324">
        <v>3589</v>
      </c>
      <c r="J434" s="272">
        <v>0</v>
      </c>
    </row>
    <row r="435" spans="1:10" ht="12.75">
      <c r="A435" s="1236" t="s">
        <v>487</v>
      </c>
      <c r="B435" s="1237"/>
      <c r="C435" s="1238"/>
      <c r="D435" s="234" t="s">
        <v>488</v>
      </c>
      <c r="E435" s="238">
        <v>7799</v>
      </c>
      <c r="F435" s="286">
        <v>0</v>
      </c>
      <c r="G435" s="323">
        <v>6304</v>
      </c>
      <c r="H435" s="286">
        <v>0</v>
      </c>
      <c r="I435" s="324">
        <v>9900</v>
      </c>
      <c r="J435" s="272">
        <v>0</v>
      </c>
    </row>
    <row r="436" spans="1:10" ht="12.75">
      <c r="A436" s="1236" t="s">
        <v>489</v>
      </c>
      <c r="B436" s="1237"/>
      <c r="C436" s="1238"/>
      <c r="D436" s="234" t="s">
        <v>490</v>
      </c>
      <c r="E436" s="238">
        <v>13880</v>
      </c>
      <c r="F436" s="286">
        <v>0</v>
      </c>
      <c r="G436" s="323">
        <v>2208</v>
      </c>
      <c r="H436" s="286">
        <v>0</v>
      </c>
      <c r="I436" s="324">
        <v>2636</v>
      </c>
      <c r="J436" s="272">
        <v>0</v>
      </c>
    </row>
    <row r="437" spans="1:10" ht="12.75">
      <c r="A437" s="1236" t="s">
        <v>465</v>
      </c>
      <c r="B437" s="1237"/>
      <c r="C437" s="1238"/>
      <c r="D437" s="234" t="s">
        <v>466</v>
      </c>
      <c r="E437" s="238">
        <v>9518</v>
      </c>
      <c r="F437" s="286">
        <v>0</v>
      </c>
      <c r="G437" s="323">
        <v>9478</v>
      </c>
      <c r="H437" s="286">
        <v>0</v>
      </c>
      <c r="I437" s="324">
        <v>8209</v>
      </c>
      <c r="J437" s="272">
        <v>0</v>
      </c>
    </row>
    <row r="438" spans="1:10" ht="12.75">
      <c r="A438" s="231" t="s">
        <v>561</v>
      </c>
      <c r="B438" s="232"/>
      <c r="C438" s="233"/>
      <c r="D438" s="234" t="s">
        <v>538</v>
      </c>
      <c r="E438" s="238"/>
      <c r="F438" s="286"/>
      <c r="G438" s="323"/>
      <c r="H438" s="286"/>
      <c r="I438" s="324">
        <v>1284</v>
      </c>
      <c r="J438" s="282"/>
    </row>
    <row r="439" spans="1:10" ht="12.75">
      <c r="A439" s="1236" t="s">
        <v>493</v>
      </c>
      <c r="B439" s="1237"/>
      <c r="C439" s="1238"/>
      <c r="D439" s="234" t="s">
        <v>494</v>
      </c>
      <c r="E439" s="238">
        <v>1119</v>
      </c>
      <c r="F439" s="286">
        <v>0</v>
      </c>
      <c r="G439" s="323">
        <v>2007</v>
      </c>
      <c r="H439" s="286">
        <v>0</v>
      </c>
      <c r="I439" s="324">
        <v>178</v>
      </c>
      <c r="J439" s="282">
        <v>0</v>
      </c>
    </row>
    <row r="440" spans="1:10" ht="12.75">
      <c r="A440" s="1257"/>
      <c r="B440" s="1266"/>
      <c r="C440" s="1267"/>
      <c r="D440" s="224" t="s">
        <v>655</v>
      </c>
      <c r="E440" s="230">
        <v>70</v>
      </c>
      <c r="F440" s="286">
        <v>0</v>
      </c>
      <c r="G440" s="325">
        <v>0</v>
      </c>
      <c r="H440" s="286">
        <v>0</v>
      </c>
      <c r="I440" s="326">
        <v>0</v>
      </c>
      <c r="J440" s="252">
        <v>0</v>
      </c>
    </row>
    <row r="441" spans="1:10" ht="13.5" thickBot="1">
      <c r="A441" s="1242" t="s">
        <v>499</v>
      </c>
      <c r="B441" s="1243"/>
      <c r="C441" s="1244"/>
      <c r="D441" s="365" t="s">
        <v>500</v>
      </c>
      <c r="E441" s="230">
        <v>763</v>
      </c>
      <c r="F441" s="286">
        <v>0</v>
      </c>
      <c r="G441" s="325">
        <v>822</v>
      </c>
      <c r="H441" s="286">
        <v>0</v>
      </c>
      <c r="I441" s="326">
        <v>906</v>
      </c>
      <c r="J441" s="611">
        <v>0</v>
      </c>
    </row>
    <row r="442" spans="1:10" ht="16.5" thickBot="1">
      <c r="A442" s="1245" t="s">
        <v>656</v>
      </c>
      <c r="B442" s="1234"/>
      <c r="C442" s="243" t="s">
        <v>263</v>
      </c>
      <c r="D442" s="612"/>
      <c r="E442" s="312">
        <f aca="true" t="shared" si="48" ref="E442:J442">SUM(E443)</f>
        <v>845657</v>
      </c>
      <c r="F442" s="313">
        <f t="shared" si="48"/>
        <v>80000</v>
      </c>
      <c r="G442" s="312">
        <f t="shared" si="48"/>
        <v>673972</v>
      </c>
      <c r="H442" s="313">
        <f t="shared" si="48"/>
        <v>3500</v>
      </c>
      <c r="I442" s="312">
        <f t="shared" si="48"/>
        <v>682485</v>
      </c>
      <c r="J442" s="613">
        <f t="shared" si="48"/>
        <v>0</v>
      </c>
    </row>
    <row r="443" spans="1:10" ht="16.5" thickBot="1">
      <c r="A443" s="1252" t="s">
        <v>657</v>
      </c>
      <c r="B443" s="1253"/>
      <c r="C443" s="1253"/>
      <c r="D443" s="1276"/>
      <c r="E443" s="312">
        <f aca="true" t="shared" si="49" ref="E443:J443">SUM(E444:E460)</f>
        <v>845657</v>
      </c>
      <c r="F443" s="313">
        <f t="shared" si="49"/>
        <v>80000</v>
      </c>
      <c r="G443" s="312">
        <f t="shared" si="49"/>
        <v>673972</v>
      </c>
      <c r="H443" s="313">
        <f t="shared" si="49"/>
        <v>3500</v>
      </c>
      <c r="I443" s="312">
        <f t="shared" si="49"/>
        <v>682485</v>
      </c>
      <c r="J443" s="370">
        <f t="shared" si="49"/>
        <v>0</v>
      </c>
    </row>
    <row r="444" spans="1:10" ht="12.75">
      <c r="A444" s="1254" t="s">
        <v>576</v>
      </c>
      <c r="B444" s="1255"/>
      <c r="C444" s="1256"/>
      <c r="D444" s="345" t="s">
        <v>476</v>
      </c>
      <c r="E444" s="222">
        <v>338268</v>
      </c>
      <c r="F444" s="286">
        <v>0</v>
      </c>
      <c r="G444" s="428">
        <v>341291</v>
      </c>
      <c r="H444" s="286">
        <v>0</v>
      </c>
      <c r="I444" s="317">
        <v>361254</v>
      </c>
      <c r="J444" s="461">
        <v>0</v>
      </c>
    </row>
    <row r="445" spans="1:10" ht="12.75">
      <c r="A445" s="1236" t="s">
        <v>577</v>
      </c>
      <c r="B445" s="1237"/>
      <c r="C445" s="1238"/>
      <c r="D445" s="234" t="s">
        <v>470</v>
      </c>
      <c r="E445" s="238">
        <v>8495</v>
      </c>
      <c r="F445" s="286">
        <v>0</v>
      </c>
      <c r="G445" s="323">
        <v>27398</v>
      </c>
      <c r="H445" s="286">
        <v>0</v>
      </c>
      <c r="I445" s="322">
        <v>27959</v>
      </c>
      <c r="J445" s="272">
        <v>0</v>
      </c>
    </row>
    <row r="446" spans="1:10" ht="12.75">
      <c r="A446" s="1236" t="s">
        <v>578</v>
      </c>
      <c r="B446" s="1237"/>
      <c r="C446" s="1238"/>
      <c r="D446" s="234" t="s">
        <v>472</v>
      </c>
      <c r="E446" s="238">
        <v>63753</v>
      </c>
      <c r="F446" s="286">
        <v>0</v>
      </c>
      <c r="G446" s="429">
        <v>65273</v>
      </c>
      <c r="H446" s="286">
        <v>0</v>
      </c>
      <c r="I446" s="322">
        <v>64840</v>
      </c>
      <c r="J446" s="272">
        <v>0</v>
      </c>
    </row>
    <row r="447" spans="1:10" ht="12.75">
      <c r="A447" s="1236" t="s">
        <v>473</v>
      </c>
      <c r="B447" s="1237"/>
      <c r="C447" s="1238"/>
      <c r="D447" s="234" t="s">
        <v>474</v>
      </c>
      <c r="E447" s="238">
        <v>9132</v>
      </c>
      <c r="F447" s="286">
        <v>0</v>
      </c>
      <c r="G447" s="429">
        <v>8890</v>
      </c>
      <c r="H447" s="286">
        <v>0</v>
      </c>
      <c r="I447" s="322">
        <v>8774</v>
      </c>
      <c r="J447" s="272">
        <v>0</v>
      </c>
    </row>
    <row r="448" spans="1:10" ht="12.75">
      <c r="A448" s="1236" t="s">
        <v>483</v>
      </c>
      <c r="B448" s="1237"/>
      <c r="C448" s="1238"/>
      <c r="D448" s="234" t="s">
        <v>484</v>
      </c>
      <c r="E448" s="238">
        <v>190</v>
      </c>
      <c r="F448" s="286">
        <v>0</v>
      </c>
      <c r="G448" s="323">
        <v>515</v>
      </c>
      <c r="H448" s="286">
        <v>0</v>
      </c>
      <c r="I448" s="322">
        <v>523</v>
      </c>
      <c r="J448" s="272">
        <v>0</v>
      </c>
    </row>
    <row r="449" spans="1:10" ht="12.75">
      <c r="A449" s="1236" t="s">
        <v>481</v>
      </c>
      <c r="B449" s="1237"/>
      <c r="C449" s="1238"/>
      <c r="D449" s="234" t="s">
        <v>482</v>
      </c>
      <c r="E449" s="238">
        <v>21530</v>
      </c>
      <c r="F449" s="286">
        <v>0</v>
      </c>
      <c r="G449" s="323">
        <v>21399</v>
      </c>
      <c r="H449" s="286">
        <v>0</v>
      </c>
      <c r="I449" s="322">
        <v>22043</v>
      </c>
      <c r="J449" s="272">
        <v>0</v>
      </c>
    </row>
    <row r="450" spans="1:10" ht="12.75">
      <c r="A450" s="1236" t="s">
        <v>505</v>
      </c>
      <c r="B450" s="1237"/>
      <c r="C450" s="1238"/>
      <c r="D450" s="234" t="s">
        <v>486</v>
      </c>
      <c r="E450" s="238">
        <v>36000</v>
      </c>
      <c r="F450" s="286">
        <v>0</v>
      </c>
      <c r="G450" s="323">
        <v>21630</v>
      </c>
      <c r="H450" s="286">
        <v>0</v>
      </c>
      <c r="I450" s="322">
        <v>43726</v>
      </c>
      <c r="J450" s="272">
        <v>0</v>
      </c>
    </row>
    <row r="451" spans="1:10" ht="12.75">
      <c r="A451" s="1257"/>
      <c r="B451" s="1266"/>
      <c r="C451" s="1267"/>
      <c r="D451" s="234" t="s">
        <v>579</v>
      </c>
      <c r="E451" s="238">
        <v>1104</v>
      </c>
      <c r="F451" s="286"/>
      <c r="G451" s="323"/>
      <c r="H451" s="286"/>
      <c r="I451" s="322">
        <v>0</v>
      </c>
      <c r="J451" s="272"/>
    </row>
    <row r="452" spans="1:10" ht="12.75">
      <c r="A452" s="1249" t="s">
        <v>585</v>
      </c>
      <c r="B452" s="1250"/>
      <c r="C452" s="1251"/>
      <c r="D452" s="468" t="s">
        <v>556</v>
      </c>
      <c r="E452" s="238">
        <v>0</v>
      </c>
      <c r="F452" s="286">
        <v>0</v>
      </c>
      <c r="G452" s="323">
        <v>500</v>
      </c>
      <c r="H452" s="286">
        <v>0</v>
      </c>
      <c r="I452" s="322">
        <v>507</v>
      </c>
      <c r="J452" s="272">
        <v>0</v>
      </c>
    </row>
    <row r="453" spans="1:10" ht="12.75">
      <c r="A453" s="1249" t="s">
        <v>586</v>
      </c>
      <c r="B453" s="1250"/>
      <c r="C453" s="1251"/>
      <c r="D453" s="468" t="s">
        <v>558</v>
      </c>
      <c r="E453" s="238">
        <v>0</v>
      </c>
      <c r="F453" s="286">
        <v>0</v>
      </c>
      <c r="G453" s="323">
        <v>2000</v>
      </c>
      <c r="H453" s="286">
        <v>0</v>
      </c>
      <c r="I453" s="322">
        <v>2030</v>
      </c>
      <c r="J453" s="272">
        <v>0</v>
      </c>
    </row>
    <row r="454" spans="1:10" ht="12.75">
      <c r="A454" s="1236" t="s">
        <v>587</v>
      </c>
      <c r="B454" s="1237"/>
      <c r="C454" s="1238"/>
      <c r="D454" s="234" t="s">
        <v>488</v>
      </c>
      <c r="E454" s="238">
        <v>148357</v>
      </c>
      <c r="F454" s="286">
        <v>0</v>
      </c>
      <c r="G454" s="323">
        <v>153579</v>
      </c>
      <c r="H454" s="286">
        <v>0</v>
      </c>
      <c r="I454" s="322">
        <v>120885</v>
      </c>
      <c r="J454" s="272">
        <v>0</v>
      </c>
    </row>
    <row r="455" spans="1:10" ht="12.75">
      <c r="A455" s="1236" t="s">
        <v>489</v>
      </c>
      <c r="B455" s="1263"/>
      <c r="C455" s="1264"/>
      <c r="D455" s="468" t="s">
        <v>490</v>
      </c>
      <c r="E455" s="238">
        <v>104385</v>
      </c>
      <c r="F455" s="286">
        <v>0</v>
      </c>
      <c r="G455" s="323">
        <v>515</v>
      </c>
      <c r="H455" s="286">
        <v>0</v>
      </c>
      <c r="I455" s="322">
        <v>5141</v>
      </c>
      <c r="J455" s="272">
        <v>0</v>
      </c>
    </row>
    <row r="456" spans="1:10" ht="12.75">
      <c r="A456" s="1236" t="s">
        <v>465</v>
      </c>
      <c r="B456" s="1237"/>
      <c r="C456" s="1238"/>
      <c r="D456" s="234" t="s">
        <v>466</v>
      </c>
      <c r="E456" s="238">
        <v>24477</v>
      </c>
      <c r="F456" s="286">
        <v>0</v>
      </c>
      <c r="G456" s="323">
        <v>23000</v>
      </c>
      <c r="H456" s="286">
        <v>0</v>
      </c>
      <c r="I456" s="322">
        <v>21493</v>
      </c>
      <c r="J456" s="272">
        <v>0</v>
      </c>
    </row>
    <row r="457" spans="1:10" ht="12.75">
      <c r="A457" s="231" t="s">
        <v>561</v>
      </c>
      <c r="B457" s="232"/>
      <c r="C457" s="233"/>
      <c r="D457" s="234" t="s">
        <v>538</v>
      </c>
      <c r="E457" s="238"/>
      <c r="F457" s="286"/>
      <c r="G457" s="323"/>
      <c r="H457" s="286"/>
      <c r="I457" s="322">
        <v>1200</v>
      </c>
      <c r="J457" s="272"/>
    </row>
    <row r="458" spans="1:10" ht="12.75">
      <c r="A458" s="1236" t="s">
        <v>499</v>
      </c>
      <c r="B458" s="1237"/>
      <c r="C458" s="1238"/>
      <c r="D458" s="234" t="s">
        <v>500</v>
      </c>
      <c r="E458" s="238">
        <v>330</v>
      </c>
      <c r="F458" s="286">
        <v>0</v>
      </c>
      <c r="G458" s="323">
        <v>1094</v>
      </c>
      <c r="H458" s="286">
        <v>0</v>
      </c>
      <c r="I458" s="322">
        <v>1110</v>
      </c>
      <c r="J458" s="272">
        <v>0</v>
      </c>
    </row>
    <row r="459" spans="1:10" ht="12.75">
      <c r="A459" s="1236" t="s">
        <v>493</v>
      </c>
      <c r="B459" s="1237"/>
      <c r="C459" s="1238"/>
      <c r="D459" s="234" t="s">
        <v>494</v>
      </c>
      <c r="E459" s="238">
        <v>2754</v>
      </c>
      <c r="F459" s="286">
        <v>0</v>
      </c>
      <c r="G459" s="323">
        <v>3388</v>
      </c>
      <c r="H459" s="286">
        <v>0</v>
      </c>
      <c r="I459" s="322">
        <v>1000</v>
      </c>
      <c r="J459" s="272">
        <v>0</v>
      </c>
    </row>
    <row r="460" spans="1:10" ht="13.5" thickBot="1">
      <c r="A460" s="1242" t="s">
        <v>501</v>
      </c>
      <c r="B460" s="1243"/>
      <c r="C460" s="1244"/>
      <c r="D460" s="224" t="s">
        <v>502</v>
      </c>
      <c r="E460" s="230">
        <v>86882</v>
      </c>
      <c r="F460" s="329">
        <v>80000</v>
      </c>
      <c r="G460" s="325">
        <v>3500</v>
      </c>
      <c r="H460" s="331">
        <v>3500</v>
      </c>
      <c r="I460" s="553">
        <v>0</v>
      </c>
      <c r="J460" s="614">
        <v>0</v>
      </c>
    </row>
    <row r="461" spans="1:10" ht="16.5" thickBot="1">
      <c r="A461" s="1271" t="s">
        <v>658</v>
      </c>
      <c r="B461" s="1272"/>
      <c r="C461" s="505" t="s">
        <v>377</v>
      </c>
      <c r="D461" s="615"/>
      <c r="E461" s="338">
        <f aca="true" t="shared" si="50" ref="E461:J461">SUM(E462:E467)</f>
        <v>167283</v>
      </c>
      <c r="F461" s="338">
        <f t="shared" si="50"/>
        <v>0</v>
      </c>
      <c r="G461" s="338">
        <f t="shared" si="50"/>
        <v>964128</v>
      </c>
      <c r="H461" s="338">
        <f t="shared" si="50"/>
        <v>0</v>
      </c>
      <c r="I461" s="338">
        <f t="shared" si="50"/>
        <v>785650</v>
      </c>
      <c r="J461" s="338">
        <f t="shared" si="50"/>
        <v>0</v>
      </c>
    </row>
    <row r="462" spans="1:10" ht="14.25">
      <c r="A462" s="1273" t="s">
        <v>659</v>
      </c>
      <c r="B462" s="1274"/>
      <c r="C462" s="1275"/>
      <c r="D462" s="616" t="s">
        <v>660</v>
      </c>
      <c r="E462" s="315">
        <v>163389</v>
      </c>
      <c r="F462" s="346">
        <v>0</v>
      </c>
      <c r="G462" s="617">
        <v>12000</v>
      </c>
      <c r="H462" s="618">
        <v>0</v>
      </c>
      <c r="I462" s="619">
        <v>11650</v>
      </c>
      <c r="J462" s="620">
        <v>0</v>
      </c>
    </row>
    <row r="463" spans="1:10" ht="14.25">
      <c r="A463" s="621"/>
      <c r="B463" s="622"/>
      <c r="C463" s="623"/>
      <c r="D463" s="624" t="s">
        <v>661</v>
      </c>
      <c r="E463" s="315"/>
      <c r="F463" s="222"/>
      <c r="G463" s="503"/>
      <c r="H463" s="625"/>
      <c r="I463" s="315">
        <v>526707</v>
      </c>
      <c r="J463" s="600"/>
    </row>
    <row r="464" spans="1:10" ht="14.25">
      <c r="A464" s="1262"/>
      <c r="B464" s="1263"/>
      <c r="C464" s="1264"/>
      <c r="D464" s="626" t="s">
        <v>662</v>
      </c>
      <c r="E464" s="318">
        <v>0</v>
      </c>
      <c r="F464" s="238">
        <v>0</v>
      </c>
      <c r="G464" s="363">
        <v>925128</v>
      </c>
      <c r="H464" s="627">
        <v>0</v>
      </c>
      <c r="I464" s="318">
        <v>247293</v>
      </c>
      <c r="J464" s="628">
        <v>0</v>
      </c>
    </row>
    <row r="465" spans="1:10" ht="14.25">
      <c r="A465" s="1262"/>
      <c r="B465" s="1263"/>
      <c r="C465" s="1264"/>
      <c r="D465" s="626" t="s">
        <v>532</v>
      </c>
      <c r="E465" s="318">
        <v>0</v>
      </c>
      <c r="F465" s="238">
        <v>0</v>
      </c>
      <c r="G465" s="363">
        <v>7000</v>
      </c>
      <c r="H465" s="627">
        <v>0</v>
      </c>
      <c r="I465" s="318">
        <v>0</v>
      </c>
      <c r="J465" s="628">
        <v>0</v>
      </c>
    </row>
    <row r="466" spans="1:10" ht="14.25">
      <c r="A466" s="1265"/>
      <c r="B466" s="1266"/>
      <c r="C466" s="1267"/>
      <c r="D466" s="629" t="s">
        <v>663</v>
      </c>
      <c r="E466" s="329">
        <v>3894</v>
      </c>
      <c r="F466" s="230"/>
      <c r="G466" s="630"/>
      <c r="H466" s="631"/>
      <c r="I466" s="329">
        <v>0</v>
      </c>
      <c r="J466" s="632"/>
    </row>
    <row r="467" spans="1:10" ht="15" thickBot="1">
      <c r="A467" s="1268"/>
      <c r="B467" s="1269"/>
      <c r="C467" s="1270"/>
      <c r="D467" s="633" t="s">
        <v>536</v>
      </c>
      <c r="E467" s="329">
        <v>0</v>
      </c>
      <c r="F467" s="366">
        <v>0</v>
      </c>
      <c r="G467" s="630">
        <v>20000</v>
      </c>
      <c r="H467" s="634">
        <v>0</v>
      </c>
      <c r="I467" s="329">
        <v>0</v>
      </c>
      <c r="J467" s="635">
        <v>0</v>
      </c>
    </row>
    <row r="468" spans="1:10" ht="16.5" thickBot="1">
      <c r="A468" s="1245" t="s">
        <v>373</v>
      </c>
      <c r="B468" s="1234"/>
      <c r="C468" s="197" t="s">
        <v>664</v>
      </c>
      <c r="D468" s="212"/>
      <c r="E468" s="312">
        <f aca="true" t="shared" si="51" ref="E468:J468">SUM(E469)</f>
        <v>2900</v>
      </c>
      <c r="F468" s="313">
        <f t="shared" si="51"/>
        <v>0</v>
      </c>
      <c r="G468" s="312">
        <f t="shared" si="51"/>
        <v>3238</v>
      </c>
      <c r="H468" s="313">
        <f t="shared" si="51"/>
        <v>0</v>
      </c>
      <c r="I468" s="312">
        <f t="shared" si="51"/>
        <v>3065</v>
      </c>
      <c r="J468" s="370">
        <f t="shared" si="51"/>
        <v>0</v>
      </c>
    </row>
    <row r="469" spans="1:10" ht="15" thickBot="1">
      <c r="A469" s="1254" t="s">
        <v>665</v>
      </c>
      <c r="B469" s="1255"/>
      <c r="C469" s="1256"/>
      <c r="D469" s="216" t="s">
        <v>482</v>
      </c>
      <c r="E469" s="222">
        <v>2900</v>
      </c>
      <c r="F469" s="599">
        <v>0</v>
      </c>
      <c r="G469" s="342">
        <v>3238</v>
      </c>
      <c r="H469" s="636">
        <v>0</v>
      </c>
      <c r="I469" s="317">
        <v>3065</v>
      </c>
      <c r="J469" s="637">
        <v>0</v>
      </c>
    </row>
    <row r="470" spans="1:10" ht="58.5" customHeight="1" thickBot="1">
      <c r="A470" s="638" t="s">
        <v>675</v>
      </c>
      <c r="B470" s="639" t="s">
        <v>676</v>
      </c>
      <c r="C470" s="640"/>
      <c r="D470" s="641"/>
      <c r="E470" s="642">
        <v>22329</v>
      </c>
      <c r="F470" s="643">
        <f>F471+F475+F478</f>
        <v>0</v>
      </c>
      <c r="G470" s="642">
        <f>G471+G475+G478</f>
        <v>44000</v>
      </c>
      <c r="H470" s="643">
        <f>H471+H475+H478</f>
        <v>0</v>
      </c>
      <c r="I470" s="642">
        <f>I471+I475+I478</f>
        <v>28000</v>
      </c>
      <c r="J470" s="644">
        <f>J471+J475+J478</f>
        <v>0</v>
      </c>
    </row>
    <row r="471" spans="1:10" ht="16.5" thickBot="1">
      <c r="A471" s="1252" t="s">
        <v>677</v>
      </c>
      <c r="B471" s="1253"/>
      <c r="C471" s="197" t="s">
        <v>678</v>
      </c>
      <c r="D471" s="645"/>
      <c r="E471" s="528">
        <v>7406</v>
      </c>
      <c r="F471" s="529">
        <f>SUM(F473:F474)</f>
        <v>0</v>
      </c>
      <c r="G471" s="528">
        <f>SUM(G473:G474)</f>
        <v>24000</v>
      </c>
      <c r="H471" s="529">
        <f>SUM(H473:H474)</f>
        <v>0</v>
      </c>
      <c r="I471" s="528">
        <f>SUM(I472:I474)</f>
        <v>23000</v>
      </c>
      <c r="J471" s="646">
        <f>SUM(J473:J474)</f>
        <v>0</v>
      </c>
    </row>
    <row r="472" spans="1:10" ht="64.5" customHeight="1">
      <c r="A472" s="647" t="s">
        <v>679</v>
      </c>
      <c r="B472" s="648"/>
      <c r="C472" s="649"/>
      <c r="D472" s="650" t="s">
        <v>625</v>
      </c>
      <c r="E472" s="651">
        <v>0</v>
      </c>
      <c r="F472" s="652"/>
      <c r="G472" s="651"/>
      <c r="H472" s="652"/>
      <c r="I472" s="651">
        <v>23000</v>
      </c>
      <c r="J472" s="653"/>
    </row>
    <row r="473" spans="1:10" ht="15.75" thickBot="1">
      <c r="A473" s="1246" t="s">
        <v>505</v>
      </c>
      <c r="B473" s="1247"/>
      <c r="C473" s="1248"/>
      <c r="D473" s="654" t="s">
        <v>486</v>
      </c>
      <c r="E473" s="655">
        <v>0</v>
      </c>
      <c r="F473" s="656">
        <v>0</v>
      </c>
      <c r="G473" s="657">
        <v>10000</v>
      </c>
      <c r="H473" s="658"/>
      <c r="I473" s="659">
        <v>0</v>
      </c>
      <c r="J473" s="660"/>
    </row>
    <row r="474" spans="1:10" ht="13.5" thickBot="1">
      <c r="A474" s="1242" t="s">
        <v>465</v>
      </c>
      <c r="B474" s="1243"/>
      <c r="C474" s="1244"/>
      <c r="D474" s="224" t="s">
        <v>466</v>
      </c>
      <c r="E474" s="225">
        <v>7406</v>
      </c>
      <c r="F474" s="242"/>
      <c r="G474" s="294">
        <v>14000</v>
      </c>
      <c r="H474" s="295"/>
      <c r="I474" s="297">
        <v>0</v>
      </c>
      <c r="J474" s="661"/>
    </row>
    <row r="475" spans="1:10" ht="16.5" thickBot="1">
      <c r="A475" s="1252" t="s">
        <v>680</v>
      </c>
      <c r="B475" s="1253"/>
      <c r="C475" s="197" t="s">
        <v>681</v>
      </c>
      <c r="D475" s="645"/>
      <c r="E475" s="528">
        <f aca="true" t="shared" si="52" ref="E475:J475">SUM(E476:E477)</f>
        <v>5000</v>
      </c>
      <c r="F475" s="529">
        <f t="shared" si="52"/>
        <v>0</v>
      </c>
      <c r="G475" s="528">
        <f t="shared" si="52"/>
        <v>8000</v>
      </c>
      <c r="H475" s="529">
        <f t="shared" si="52"/>
        <v>0</v>
      </c>
      <c r="I475" s="528">
        <f t="shared" si="52"/>
        <v>5000</v>
      </c>
      <c r="J475" s="646">
        <f t="shared" si="52"/>
        <v>0</v>
      </c>
    </row>
    <row r="476" spans="1:10" ht="15">
      <c r="A476" s="1246" t="s">
        <v>505</v>
      </c>
      <c r="B476" s="1247"/>
      <c r="C476" s="1248"/>
      <c r="D476" s="654" t="s">
        <v>486</v>
      </c>
      <c r="E476" s="662">
        <v>2500</v>
      </c>
      <c r="F476" s="656">
        <v>0</v>
      </c>
      <c r="G476" s="272">
        <v>3000</v>
      </c>
      <c r="H476" s="286"/>
      <c r="I476" s="287">
        <v>2500</v>
      </c>
      <c r="J476" s="446"/>
    </row>
    <row r="477" spans="1:10" ht="13.5" thickBot="1">
      <c r="A477" s="1242" t="s">
        <v>465</v>
      </c>
      <c r="B477" s="1243"/>
      <c r="C477" s="1244"/>
      <c r="D477" s="224" t="s">
        <v>466</v>
      </c>
      <c r="E477" s="225">
        <v>2500</v>
      </c>
      <c r="F477" s="242">
        <v>0</v>
      </c>
      <c r="G477" s="294">
        <v>5000</v>
      </c>
      <c r="H477" s="295"/>
      <c r="I477" s="297">
        <v>2500</v>
      </c>
      <c r="J477" s="661"/>
    </row>
    <row r="478" spans="1:10" ht="16.5" thickBot="1">
      <c r="A478" s="1252" t="s">
        <v>373</v>
      </c>
      <c r="B478" s="1253"/>
      <c r="C478" s="197" t="s">
        <v>682</v>
      </c>
      <c r="D478" s="645"/>
      <c r="E478" s="528">
        <f aca="true" t="shared" si="53" ref="E478:J478">SUM(E479:E483)</f>
        <v>9923</v>
      </c>
      <c r="F478" s="529">
        <f t="shared" si="53"/>
        <v>0</v>
      </c>
      <c r="G478" s="528">
        <f t="shared" si="53"/>
        <v>12000</v>
      </c>
      <c r="H478" s="529">
        <f t="shared" si="53"/>
        <v>0</v>
      </c>
      <c r="I478" s="528">
        <f t="shared" si="53"/>
        <v>0</v>
      </c>
      <c r="J478" s="646">
        <f t="shared" si="53"/>
        <v>0</v>
      </c>
    </row>
    <row r="479" spans="1:10" ht="15">
      <c r="A479" s="1246" t="s">
        <v>624</v>
      </c>
      <c r="B479" s="1247"/>
      <c r="C479" s="1248"/>
      <c r="D479" s="654" t="s">
        <v>625</v>
      </c>
      <c r="E479" s="663">
        <v>0</v>
      </c>
      <c r="F479" s="664">
        <v>0</v>
      </c>
      <c r="G479" s="551">
        <v>6000</v>
      </c>
      <c r="H479" s="665">
        <v>0</v>
      </c>
      <c r="I479" s="287">
        <v>0</v>
      </c>
      <c r="J479" s="666">
        <v>0</v>
      </c>
    </row>
    <row r="480" spans="1:10" ht="12.75">
      <c r="A480" s="1236" t="s">
        <v>499</v>
      </c>
      <c r="B480" s="1237"/>
      <c r="C480" s="1238"/>
      <c r="D480" s="234" t="s">
        <v>500</v>
      </c>
      <c r="E480" s="263">
        <v>0</v>
      </c>
      <c r="F480" s="252">
        <v>0</v>
      </c>
      <c r="G480" s="667">
        <v>0</v>
      </c>
      <c r="H480" s="286">
        <v>0</v>
      </c>
      <c r="I480" s="293">
        <v>0</v>
      </c>
      <c r="J480" s="272">
        <v>0</v>
      </c>
    </row>
    <row r="481" spans="1:10" ht="12.75">
      <c r="A481" s="1257"/>
      <c r="B481" s="1258"/>
      <c r="C481" s="1259"/>
      <c r="D481" s="234" t="s">
        <v>683</v>
      </c>
      <c r="E481" s="668">
        <v>0</v>
      </c>
      <c r="F481" s="282">
        <v>0</v>
      </c>
      <c r="G481" s="551">
        <v>3000</v>
      </c>
      <c r="H481" s="286">
        <v>0</v>
      </c>
      <c r="I481" s="293">
        <v>0</v>
      </c>
      <c r="J481" s="272">
        <v>0</v>
      </c>
    </row>
    <row r="482" spans="1:10" ht="12.75">
      <c r="A482" s="1257" t="s">
        <v>485</v>
      </c>
      <c r="B482" s="1260"/>
      <c r="C482" s="1261"/>
      <c r="D482" s="234" t="s">
        <v>486</v>
      </c>
      <c r="E482" s="668">
        <v>4879</v>
      </c>
      <c r="F482" s="252">
        <v>0</v>
      </c>
      <c r="G482" s="608">
        <v>0</v>
      </c>
      <c r="H482" s="286">
        <v>0</v>
      </c>
      <c r="I482" s="293">
        <v>0</v>
      </c>
      <c r="J482" s="272">
        <v>0</v>
      </c>
    </row>
    <row r="483" spans="1:10" ht="13.5" thickBot="1">
      <c r="A483" s="1242" t="s">
        <v>465</v>
      </c>
      <c r="B483" s="1243"/>
      <c r="C483" s="1244"/>
      <c r="D483" s="224" t="s">
        <v>466</v>
      </c>
      <c r="E483" s="669">
        <v>5044</v>
      </c>
      <c r="F483" s="474">
        <v>0</v>
      </c>
      <c r="G483" s="670">
        <v>3000</v>
      </c>
      <c r="H483" s="286">
        <v>0</v>
      </c>
      <c r="I483" s="293">
        <v>0</v>
      </c>
      <c r="J483" s="474">
        <v>0</v>
      </c>
    </row>
    <row r="484" spans="1:10" ht="16.5" thickBot="1">
      <c r="A484" s="211" t="s">
        <v>281</v>
      </c>
      <c r="B484" s="243" t="s">
        <v>280</v>
      </c>
      <c r="C484" s="433"/>
      <c r="D484" s="192"/>
      <c r="E484" s="309">
        <f aca="true" t="shared" si="54" ref="E484:J484">E485+E501</f>
        <v>501045</v>
      </c>
      <c r="F484" s="310">
        <f t="shared" si="54"/>
        <v>41000</v>
      </c>
      <c r="G484" s="309">
        <f t="shared" si="54"/>
        <v>464036</v>
      </c>
      <c r="H484" s="310">
        <f t="shared" si="54"/>
        <v>0</v>
      </c>
      <c r="I484" s="309">
        <f t="shared" si="54"/>
        <v>531356</v>
      </c>
      <c r="J484" s="671">
        <f t="shared" si="54"/>
        <v>30000</v>
      </c>
    </row>
    <row r="485" spans="1:10" ht="16.5" thickBot="1">
      <c r="A485" s="1252" t="s">
        <v>684</v>
      </c>
      <c r="B485" s="1253"/>
      <c r="C485" s="197" t="s">
        <v>282</v>
      </c>
      <c r="D485" s="192"/>
      <c r="E485" s="384">
        <f aca="true" t="shared" si="55" ref="E485:J485">SUM(E486:E500)</f>
        <v>458272</v>
      </c>
      <c r="F485" s="385">
        <f t="shared" si="55"/>
        <v>41000</v>
      </c>
      <c r="G485" s="384">
        <f t="shared" si="55"/>
        <v>419036</v>
      </c>
      <c r="H485" s="385">
        <f t="shared" si="55"/>
        <v>0</v>
      </c>
      <c r="I485" s="384">
        <f t="shared" si="55"/>
        <v>496356</v>
      </c>
      <c r="J485" s="672">
        <f t="shared" si="55"/>
        <v>30000</v>
      </c>
    </row>
    <row r="486" spans="1:10" ht="12.75">
      <c r="A486" s="1254" t="s">
        <v>475</v>
      </c>
      <c r="B486" s="1255"/>
      <c r="C486" s="1256"/>
      <c r="D486" s="216" t="s">
        <v>476</v>
      </c>
      <c r="E486" s="222">
        <v>164468</v>
      </c>
      <c r="F486" s="461">
        <v>0</v>
      </c>
      <c r="G486" s="286">
        <v>174000</v>
      </c>
      <c r="H486" s="461">
        <v>0</v>
      </c>
      <c r="I486" s="673">
        <v>210275</v>
      </c>
      <c r="J486" s="461">
        <v>0</v>
      </c>
    </row>
    <row r="487" spans="1:10" ht="12.75">
      <c r="A487" s="1236" t="s">
        <v>469</v>
      </c>
      <c r="B487" s="1237"/>
      <c r="C487" s="1238"/>
      <c r="D487" s="234" t="s">
        <v>470</v>
      </c>
      <c r="E487" s="222">
        <v>9332</v>
      </c>
      <c r="F487" s="272">
        <v>0</v>
      </c>
      <c r="G487" s="351">
        <v>12750</v>
      </c>
      <c r="H487" s="272">
        <v>0</v>
      </c>
      <c r="I487" s="353">
        <v>15742</v>
      </c>
      <c r="J487" s="272">
        <v>0</v>
      </c>
    </row>
    <row r="488" spans="1:10" ht="12.75">
      <c r="A488" s="1236" t="s">
        <v>471</v>
      </c>
      <c r="B488" s="1237"/>
      <c r="C488" s="1238"/>
      <c r="D488" s="234" t="s">
        <v>472</v>
      </c>
      <c r="E488" s="222">
        <v>30422</v>
      </c>
      <c r="F488" s="272">
        <v>0</v>
      </c>
      <c r="G488" s="351">
        <v>33111</v>
      </c>
      <c r="H488" s="272">
        <v>0</v>
      </c>
      <c r="I488" s="353">
        <v>37828</v>
      </c>
      <c r="J488" s="272">
        <v>0</v>
      </c>
    </row>
    <row r="489" spans="1:10" ht="12.75">
      <c r="A489" s="1236" t="s">
        <v>473</v>
      </c>
      <c r="B489" s="1237"/>
      <c r="C489" s="1238"/>
      <c r="D489" s="234" t="s">
        <v>474</v>
      </c>
      <c r="E489" s="222">
        <v>4518</v>
      </c>
      <c r="F489" s="272">
        <v>0</v>
      </c>
      <c r="G489" s="544">
        <v>4575</v>
      </c>
      <c r="H489" s="272">
        <v>0</v>
      </c>
      <c r="I489" s="547">
        <v>5152</v>
      </c>
      <c r="J489" s="272">
        <v>0</v>
      </c>
    </row>
    <row r="490" spans="1:10" ht="12.75">
      <c r="A490" s="231" t="s">
        <v>528</v>
      </c>
      <c r="B490" s="232"/>
      <c r="C490" s="233"/>
      <c r="D490" s="234" t="s">
        <v>480</v>
      </c>
      <c r="E490" s="222"/>
      <c r="F490" s="272"/>
      <c r="G490" s="674"/>
      <c r="H490" s="272"/>
      <c r="I490" s="675">
        <v>2000</v>
      </c>
      <c r="J490" s="272"/>
    </row>
    <row r="491" spans="1:10" ht="12.75">
      <c r="A491" s="1236" t="s">
        <v>481</v>
      </c>
      <c r="B491" s="1237"/>
      <c r="C491" s="1238"/>
      <c r="D491" s="234" t="s">
        <v>482</v>
      </c>
      <c r="E491" s="222">
        <v>6567</v>
      </c>
      <c r="F491" s="272">
        <v>0</v>
      </c>
      <c r="G491" s="676">
        <v>8200</v>
      </c>
      <c r="H491" s="272">
        <v>0</v>
      </c>
      <c r="I491" s="677">
        <v>8559</v>
      </c>
      <c r="J491" s="272">
        <v>0</v>
      </c>
    </row>
    <row r="492" spans="1:10" ht="12.75">
      <c r="A492" s="1236" t="s">
        <v>483</v>
      </c>
      <c r="B492" s="1237"/>
      <c r="C492" s="1238"/>
      <c r="D492" s="234" t="s">
        <v>484</v>
      </c>
      <c r="E492" s="222">
        <v>4087</v>
      </c>
      <c r="F492" s="272">
        <v>0</v>
      </c>
      <c r="G492" s="320">
        <v>4000</v>
      </c>
      <c r="H492" s="272">
        <v>0</v>
      </c>
      <c r="I492" s="355">
        <v>4000</v>
      </c>
      <c r="J492" s="272">
        <v>0</v>
      </c>
    </row>
    <row r="493" spans="1:10" ht="12.75">
      <c r="A493" s="1236" t="s">
        <v>485</v>
      </c>
      <c r="B493" s="1237"/>
      <c r="C493" s="1238"/>
      <c r="D493" s="234" t="s">
        <v>486</v>
      </c>
      <c r="E493" s="222">
        <v>71285</v>
      </c>
      <c r="F493" s="272">
        <v>0</v>
      </c>
      <c r="G493" s="320">
        <v>32700</v>
      </c>
      <c r="H493" s="272">
        <v>0</v>
      </c>
      <c r="I493" s="355">
        <v>33200</v>
      </c>
      <c r="J493" s="272">
        <v>0</v>
      </c>
    </row>
    <row r="494" spans="1:10" ht="12.75">
      <c r="A494" s="1236" t="s">
        <v>487</v>
      </c>
      <c r="B494" s="1237"/>
      <c r="C494" s="1238"/>
      <c r="D494" s="234" t="s">
        <v>488</v>
      </c>
      <c r="E494" s="238">
        <v>83660</v>
      </c>
      <c r="F494" s="272">
        <v>0</v>
      </c>
      <c r="G494" s="351">
        <v>110200</v>
      </c>
      <c r="H494" s="272">
        <v>0</v>
      </c>
      <c r="I494" s="353">
        <v>108700</v>
      </c>
      <c r="J494" s="272">
        <v>0</v>
      </c>
    </row>
    <row r="495" spans="1:10" ht="12.75">
      <c r="A495" s="1249" t="s">
        <v>489</v>
      </c>
      <c r="B495" s="1250"/>
      <c r="C495" s="1251"/>
      <c r="D495" s="468" t="s">
        <v>490</v>
      </c>
      <c r="E495" s="238">
        <v>0</v>
      </c>
      <c r="F495" s="272">
        <v>0</v>
      </c>
      <c r="G495" s="320">
        <v>8000</v>
      </c>
      <c r="H495" s="272">
        <v>0</v>
      </c>
      <c r="I495" s="355">
        <v>17600</v>
      </c>
      <c r="J495" s="272">
        <v>0</v>
      </c>
    </row>
    <row r="496" spans="1:10" ht="12.75">
      <c r="A496" s="1236" t="s">
        <v>465</v>
      </c>
      <c r="B496" s="1237"/>
      <c r="C496" s="1238"/>
      <c r="D496" s="234" t="s">
        <v>466</v>
      </c>
      <c r="E496" s="238">
        <v>41989</v>
      </c>
      <c r="F496" s="272">
        <v>0</v>
      </c>
      <c r="G496" s="544">
        <v>25500</v>
      </c>
      <c r="H496" s="272">
        <v>0</v>
      </c>
      <c r="I496" s="547">
        <v>13300</v>
      </c>
      <c r="J496" s="452">
        <v>0</v>
      </c>
    </row>
    <row r="497" spans="1:10" ht="12.75">
      <c r="A497" s="239" t="s">
        <v>561</v>
      </c>
      <c r="B497" s="240"/>
      <c r="C497" s="241"/>
      <c r="D497" s="224" t="s">
        <v>538</v>
      </c>
      <c r="E497" s="230"/>
      <c r="F497" s="272"/>
      <c r="G497" s="415"/>
      <c r="H497" s="272"/>
      <c r="I497" s="678">
        <v>2700</v>
      </c>
      <c r="J497" s="282"/>
    </row>
    <row r="498" spans="1:10" ht="12.75">
      <c r="A498" s="1242" t="s">
        <v>501</v>
      </c>
      <c r="B498" s="1243"/>
      <c r="C498" s="1244"/>
      <c r="D498" s="224" t="s">
        <v>502</v>
      </c>
      <c r="E498" s="230">
        <v>41000</v>
      </c>
      <c r="F498" s="272">
        <v>41000</v>
      </c>
      <c r="G498" s="359"/>
      <c r="H498" s="272"/>
      <c r="I498" s="360">
        <v>0</v>
      </c>
      <c r="J498" s="252">
        <v>30000</v>
      </c>
    </row>
    <row r="499" spans="1:10" ht="12.75">
      <c r="A499" s="239" t="s">
        <v>514</v>
      </c>
      <c r="B499" s="240"/>
      <c r="C499" s="241"/>
      <c r="D499" s="224" t="s">
        <v>521</v>
      </c>
      <c r="E499" s="230"/>
      <c r="F499" s="282"/>
      <c r="G499" s="380"/>
      <c r="H499" s="452"/>
      <c r="I499" s="679">
        <v>30000</v>
      </c>
      <c r="J499" s="680"/>
    </row>
    <row r="500" spans="1:10" ht="13.5" thickBot="1">
      <c r="A500" s="1242" t="s">
        <v>493</v>
      </c>
      <c r="B500" s="1243"/>
      <c r="C500" s="1244"/>
      <c r="D500" s="224" t="s">
        <v>494</v>
      </c>
      <c r="E500" s="230">
        <v>944</v>
      </c>
      <c r="F500" s="474">
        <v>0</v>
      </c>
      <c r="G500" s="380">
        <v>6000</v>
      </c>
      <c r="H500" s="474">
        <v>0</v>
      </c>
      <c r="I500" s="679">
        <v>7300</v>
      </c>
      <c r="J500" s="611">
        <v>0</v>
      </c>
    </row>
    <row r="501" spans="1:10" ht="16.5" thickBot="1">
      <c r="A501" s="1245" t="s">
        <v>373</v>
      </c>
      <c r="B501" s="1234"/>
      <c r="C501" s="197" t="s">
        <v>685</v>
      </c>
      <c r="D501" s="645"/>
      <c r="E501" s="681">
        <f aca="true" t="shared" si="56" ref="E501:J501">SUM(E502:E506)</f>
        <v>42773</v>
      </c>
      <c r="F501" s="528">
        <f t="shared" si="56"/>
        <v>0</v>
      </c>
      <c r="G501" s="528">
        <f t="shared" si="56"/>
        <v>45000</v>
      </c>
      <c r="H501" s="529">
        <f t="shared" si="56"/>
        <v>0</v>
      </c>
      <c r="I501" s="528">
        <f t="shared" si="56"/>
        <v>35000</v>
      </c>
      <c r="J501" s="646">
        <f t="shared" si="56"/>
        <v>0</v>
      </c>
    </row>
    <row r="502" spans="1:10" ht="15">
      <c r="A502" s="1246" t="s">
        <v>624</v>
      </c>
      <c r="B502" s="1247"/>
      <c r="C502" s="1248"/>
      <c r="D502" s="654" t="s">
        <v>625</v>
      </c>
      <c r="E502" s="682">
        <v>0</v>
      </c>
      <c r="F502" s="683">
        <v>0</v>
      </c>
      <c r="G502" s="461">
        <v>15000</v>
      </c>
      <c r="H502" s="286">
        <v>0</v>
      </c>
      <c r="I502" s="445">
        <v>35000</v>
      </c>
      <c r="J502" s="461">
        <v>0</v>
      </c>
    </row>
    <row r="503" spans="1:10" ht="15">
      <c r="A503" s="1236" t="s">
        <v>499</v>
      </c>
      <c r="B503" s="1237"/>
      <c r="C503" s="1238"/>
      <c r="D503" s="654" t="s">
        <v>500</v>
      </c>
      <c r="E503" s="655">
        <v>1500</v>
      </c>
      <c r="F503" s="286"/>
      <c r="G503" s="272"/>
      <c r="H503" s="286"/>
      <c r="I503" s="287">
        <v>0</v>
      </c>
      <c r="J503" s="272"/>
    </row>
    <row r="504" spans="1:10" ht="15">
      <c r="A504" s="1239" t="s">
        <v>686</v>
      </c>
      <c r="B504" s="1240"/>
      <c r="C504" s="1241"/>
      <c r="D504" s="468" t="s">
        <v>683</v>
      </c>
      <c r="E504" s="684">
        <v>0</v>
      </c>
      <c r="F504" s="286">
        <v>0</v>
      </c>
      <c r="G504" s="290">
        <v>1000</v>
      </c>
      <c r="H504" s="286">
        <v>0</v>
      </c>
      <c r="I504" s="293">
        <v>0</v>
      </c>
      <c r="J504" s="272">
        <v>0</v>
      </c>
    </row>
    <row r="505" spans="1:10" ht="12.75">
      <c r="A505" s="1236" t="s">
        <v>465</v>
      </c>
      <c r="B505" s="1237"/>
      <c r="C505" s="1238"/>
      <c r="D505" s="234" t="s">
        <v>466</v>
      </c>
      <c r="E505" s="250">
        <v>15007</v>
      </c>
      <c r="F505" s="286">
        <v>0</v>
      </c>
      <c r="G505" s="258">
        <v>10000</v>
      </c>
      <c r="H505" s="286">
        <v>0</v>
      </c>
      <c r="I505" s="289">
        <v>0</v>
      </c>
      <c r="J505" s="272">
        <v>0</v>
      </c>
    </row>
    <row r="506" spans="1:10" ht="13.5" thickBot="1">
      <c r="A506" s="1242" t="s">
        <v>485</v>
      </c>
      <c r="B506" s="1243"/>
      <c r="C506" s="1244"/>
      <c r="D506" s="224" t="s">
        <v>486</v>
      </c>
      <c r="E506" s="225">
        <v>26266</v>
      </c>
      <c r="F506" s="510">
        <v>0</v>
      </c>
      <c r="G506" s="260">
        <v>19000</v>
      </c>
      <c r="H506" s="510">
        <v>0</v>
      </c>
      <c r="I506" s="685">
        <v>0</v>
      </c>
      <c r="J506" s="282">
        <v>0</v>
      </c>
    </row>
    <row r="507" spans="1:10" ht="19.5" thickBot="1">
      <c r="A507" s="686" t="s">
        <v>687</v>
      </c>
      <c r="B507" s="686" t="s">
        <v>251</v>
      </c>
      <c r="C507" s="687"/>
      <c r="D507" s="688"/>
      <c r="E507" s="689"/>
      <c r="F507" s="690"/>
      <c r="G507" s="691"/>
      <c r="H507" s="690"/>
      <c r="I507" s="692">
        <f>I508</f>
        <v>669011</v>
      </c>
      <c r="J507" s="691"/>
    </row>
    <row r="508" spans="1:10" ht="16.5" thickBot="1">
      <c r="A508" s="693" t="s">
        <v>572</v>
      </c>
      <c r="B508" s="694"/>
      <c r="C508" s="695" t="s">
        <v>573</v>
      </c>
      <c r="D508" s="424"/>
      <c r="E508" s="696"/>
      <c r="F508" s="487"/>
      <c r="G508" s="486"/>
      <c r="H508" s="487"/>
      <c r="I508" s="697">
        <f>SUM(I509:I514)</f>
        <v>669011</v>
      </c>
      <c r="J508" s="486"/>
    </row>
    <row r="509" spans="1:10" ht="13.5" thickBot="1">
      <c r="A509" s="496" t="s">
        <v>688</v>
      </c>
      <c r="B509" s="583"/>
      <c r="C509" s="698"/>
      <c r="D509" s="345" t="s">
        <v>575</v>
      </c>
      <c r="E509" s="442"/>
      <c r="F509" s="567"/>
      <c r="G509" s="699"/>
      <c r="H509" s="483"/>
      <c r="I509" s="700">
        <v>60000</v>
      </c>
      <c r="J509" s="483"/>
    </row>
    <row r="510" spans="1:10" ht="13.5" thickBot="1">
      <c r="A510" s="213" t="s">
        <v>689</v>
      </c>
      <c r="B510" s="214"/>
      <c r="C510" s="603"/>
      <c r="D510" s="216" t="s">
        <v>575</v>
      </c>
      <c r="E510" s="217"/>
      <c r="F510" s="487"/>
      <c r="G510" s="486"/>
      <c r="H510" s="701"/>
      <c r="I510" s="702">
        <v>39837</v>
      </c>
      <c r="J510" s="484"/>
    </row>
    <row r="511" spans="1:10" ht="13.5" thickBot="1">
      <c r="A511" s="213" t="s">
        <v>690</v>
      </c>
      <c r="B511" s="214"/>
      <c r="C511" s="603"/>
      <c r="D511" s="216" t="s">
        <v>575</v>
      </c>
      <c r="E511" s="217"/>
      <c r="F511" s="487"/>
      <c r="G511" s="486"/>
      <c r="H511" s="484"/>
      <c r="I511" s="702">
        <v>35988</v>
      </c>
      <c r="J511" s="484"/>
    </row>
    <row r="512" spans="1:10" ht="13.5" thickBot="1">
      <c r="A512" s="213" t="s">
        <v>691</v>
      </c>
      <c r="B512" s="214"/>
      <c r="C512" s="603"/>
      <c r="D512" s="216" t="s">
        <v>575</v>
      </c>
      <c r="E512" s="217"/>
      <c r="F512" s="487"/>
      <c r="G512" s="486"/>
      <c r="H512" s="701"/>
      <c r="I512" s="702">
        <v>323346</v>
      </c>
      <c r="J512" s="486"/>
    </row>
    <row r="513" spans="1:10" ht="12.75">
      <c r="A513" s="213" t="s">
        <v>692</v>
      </c>
      <c r="B513" s="214"/>
      <c r="C513" s="603"/>
      <c r="D513" s="216" t="s">
        <v>575</v>
      </c>
      <c r="E513" s="217"/>
      <c r="F513" s="578"/>
      <c r="G513" s="701"/>
      <c r="H513" s="578"/>
      <c r="I513" s="703">
        <v>99840</v>
      </c>
      <c r="J513" s="483"/>
    </row>
    <row r="514" spans="1:10" ht="13.5" thickBot="1">
      <c r="A514" s="213" t="s">
        <v>693</v>
      </c>
      <c r="B514" s="203"/>
      <c r="C514" s="204"/>
      <c r="D514" s="205" t="s">
        <v>575</v>
      </c>
      <c r="E514" s="206"/>
      <c r="F514" s="487"/>
      <c r="G514" s="486"/>
      <c r="H514" s="302"/>
      <c r="I514" s="526">
        <v>110000</v>
      </c>
      <c r="J514" s="486"/>
    </row>
    <row r="515" spans="1:10" ht="16.5" thickBot="1">
      <c r="A515" s="1233" t="s">
        <v>694</v>
      </c>
      <c r="B515" s="1234"/>
      <c r="C515" s="1235"/>
      <c r="D515" s="408"/>
      <c r="E515" s="704">
        <f>E12+E15+E24+E45+E49+E53+E71+E129+E155+E160+E163+E281+E296+E369+E412+E470+E484</f>
        <v>32551357</v>
      </c>
      <c r="F515" s="705">
        <f>F12+F15+F24+F45+F49+F53+F71+F129+F155+F160+F163+F281+F296+F369+F412+F470+F484</f>
        <v>1782367</v>
      </c>
      <c r="G515" s="704">
        <f>G12+G15+G24+G45+G49+G53+G71+G129+G155+G160+G163+G281+G296+G369+G412+G470+G484</f>
        <v>35680319</v>
      </c>
      <c r="H515" s="705">
        <f>H12+H15+H24+H45+H49+H53+H71+H129+H155+H160+H163+H281+H296+H369+H412+H470+H484</f>
        <v>2258500</v>
      </c>
      <c r="I515" s="704">
        <f>I12+I15+I24+I45+I49+I53+I71+I129+I155+I160+I163+I277+I281+I296+I369+I412+I470+I484+I507</f>
        <v>37789147</v>
      </c>
      <c r="J515" s="309">
        <f>J12+J15+J24+J45+J49+J53+J71+J129+J155+J160+J163+J281+J296+J369+J412+J470+J484</f>
        <v>2047000</v>
      </c>
    </row>
    <row r="516" spans="1:10" ht="12.75">
      <c r="A516" s="706"/>
      <c r="B516" s="706"/>
      <c r="C516" s="706"/>
      <c r="D516" s="707"/>
      <c r="E516" s="180"/>
      <c r="F516" s="246"/>
      <c r="G516" s="177"/>
      <c r="H516" s="177"/>
      <c r="I516" s="177"/>
      <c r="J516" s="180"/>
    </row>
    <row r="517" spans="1:10" ht="12.75">
      <c r="A517" s="706"/>
      <c r="B517" s="706"/>
      <c r="C517" s="706"/>
      <c r="D517" s="707"/>
      <c r="E517" s="180"/>
      <c r="F517" s="246"/>
      <c r="G517" s="177"/>
      <c r="H517" s="177"/>
      <c r="I517" s="177" t="s">
        <v>410</v>
      </c>
      <c r="J517" s="180"/>
    </row>
    <row r="518" spans="1:10" ht="12.75">
      <c r="A518" s="706"/>
      <c r="B518" s="706"/>
      <c r="C518" s="706" t="s">
        <v>418</v>
      </c>
      <c r="D518" s="708"/>
      <c r="E518" s="180"/>
      <c r="F518" s="177"/>
      <c r="G518" s="177"/>
      <c r="H518" s="177"/>
      <c r="I518" s="177"/>
      <c r="J518" s="180"/>
    </row>
    <row r="519" spans="1:10" ht="12.75">
      <c r="A519" s="706"/>
      <c r="B519" s="706"/>
      <c r="C519" s="706"/>
      <c r="D519" s="708"/>
      <c r="E519" s="180"/>
      <c r="F519" s="177"/>
      <c r="G519" s="177"/>
      <c r="H519" s="177"/>
      <c r="I519" s="177" t="s">
        <v>695</v>
      </c>
      <c r="J519" s="180"/>
    </row>
  </sheetData>
  <mergeCells count="427">
    <mergeCell ref="A7:A10"/>
    <mergeCell ref="B7:D7"/>
    <mergeCell ref="E7:F7"/>
    <mergeCell ref="G7:H7"/>
    <mergeCell ref="I7:J7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A13:B13"/>
    <mergeCell ref="A14:C14"/>
    <mergeCell ref="A16:B16"/>
    <mergeCell ref="A17:C17"/>
    <mergeCell ref="A18:C18"/>
    <mergeCell ref="A19:B19"/>
    <mergeCell ref="A20:C20"/>
    <mergeCell ref="A21:C21"/>
    <mergeCell ref="A22:C22"/>
    <mergeCell ref="A23:C23"/>
    <mergeCell ref="A25:B25"/>
    <mergeCell ref="A26:C26"/>
    <mergeCell ref="A27:C27"/>
    <mergeCell ref="A28:C28"/>
    <mergeCell ref="A29:C29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1:C41"/>
    <mergeCell ref="A42:C42"/>
    <mergeCell ref="A43:C43"/>
    <mergeCell ref="A44:C44"/>
    <mergeCell ref="A46:B46"/>
    <mergeCell ref="A47:C47"/>
    <mergeCell ref="A48:C48"/>
    <mergeCell ref="A50:B50"/>
    <mergeCell ref="A51:C51"/>
    <mergeCell ref="A52:C52"/>
    <mergeCell ref="A54:B54"/>
    <mergeCell ref="A55:C55"/>
    <mergeCell ref="A56:B56"/>
    <mergeCell ref="A57:C57"/>
    <mergeCell ref="A58:B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B69"/>
    <mergeCell ref="A70:C70"/>
    <mergeCell ref="A72:B72"/>
    <mergeCell ref="A73:C73"/>
    <mergeCell ref="A74:C74"/>
    <mergeCell ref="A75:C75"/>
    <mergeCell ref="A76:C76"/>
    <mergeCell ref="A77:C77"/>
    <mergeCell ref="A78:C78"/>
    <mergeCell ref="A79:C79"/>
    <mergeCell ref="A80:B80"/>
    <mergeCell ref="A81:C81"/>
    <mergeCell ref="A82:C82"/>
    <mergeCell ref="A83:C83"/>
    <mergeCell ref="A84:C84"/>
    <mergeCell ref="A85:C85"/>
    <mergeCell ref="A86:B86"/>
    <mergeCell ref="A87:C87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97:C97"/>
    <mergeCell ref="A98:C98"/>
    <mergeCell ref="A99:C99"/>
    <mergeCell ref="A100:C100"/>
    <mergeCell ref="A102:C102"/>
    <mergeCell ref="A103:C103"/>
    <mergeCell ref="A105:C105"/>
    <mergeCell ref="A106:C106"/>
    <mergeCell ref="A109:C109"/>
    <mergeCell ref="A110:C110"/>
    <mergeCell ref="A112:C112"/>
    <mergeCell ref="A113:C113"/>
    <mergeCell ref="A114:C114"/>
    <mergeCell ref="A115:C115"/>
    <mergeCell ref="A116:C116"/>
    <mergeCell ref="A117:B117"/>
    <mergeCell ref="A118:C118"/>
    <mergeCell ref="A119:C119"/>
    <mergeCell ref="A120:C120"/>
    <mergeCell ref="A122:C122"/>
    <mergeCell ref="A123:C123"/>
    <mergeCell ref="A124:C124"/>
    <mergeCell ref="A125:C125"/>
    <mergeCell ref="A126:B126"/>
    <mergeCell ref="A127:C127"/>
    <mergeCell ref="A128:C128"/>
    <mergeCell ref="A130:B130"/>
    <mergeCell ref="A132:C132"/>
    <mergeCell ref="A133:C133"/>
    <mergeCell ref="A135:C135"/>
    <mergeCell ref="A136:C136"/>
    <mergeCell ref="A137:C137"/>
    <mergeCell ref="A138:C138"/>
    <mergeCell ref="A139:C139"/>
    <mergeCell ref="A141:C141"/>
    <mergeCell ref="A142:C142"/>
    <mergeCell ref="A143:C143"/>
    <mergeCell ref="A144:C144"/>
    <mergeCell ref="A146:C146"/>
    <mergeCell ref="A147:C147"/>
    <mergeCell ref="A148:C148"/>
    <mergeCell ref="A150:C150"/>
    <mergeCell ref="A151:C151"/>
    <mergeCell ref="A152:B152"/>
    <mergeCell ref="A153:C153"/>
    <mergeCell ref="A154:C154"/>
    <mergeCell ref="A156:B156"/>
    <mergeCell ref="A157:C157"/>
    <mergeCell ref="A158:B158"/>
    <mergeCell ref="A159:C159"/>
    <mergeCell ref="A161:B161"/>
    <mergeCell ref="A162:C162"/>
    <mergeCell ref="A164:B164"/>
    <mergeCell ref="A165:C165"/>
    <mergeCell ref="A166:C166"/>
    <mergeCell ref="A167:C167"/>
    <mergeCell ref="A168:C168"/>
    <mergeCell ref="A169:C169"/>
    <mergeCell ref="A170:C170"/>
    <mergeCell ref="A171:C171"/>
    <mergeCell ref="A172:C172"/>
    <mergeCell ref="A173:C173"/>
    <mergeCell ref="A174:C174"/>
    <mergeCell ref="A175:C175"/>
    <mergeCell ref="A176:C176"/>
    <mergeCell ref="A177:C177"/>
    <mergeCell ref="A178:C178"/>
    <mergeCell ref="A180:C180"/>
    <mergeCell ref="A181:B181"/>
    <mergeCell ref="A182:C182"/>
    <mergeCell ref="A183:C183"/>
    <mergeCell ref="A184:C184"/>
    <mergeCell ref="A185:C185"/>
    <mergeCell ref="A186:C186"/>
    <mergeCell ref="A187:C187"/>
    <mergeCell ref="A188:C188"/>
    <mergeCell ref="A189:C189"/>
    <mergeCell ref="A190:C190"/>
    <mergeCell ref="A192:C192"/>
    <mergeCell ref="A193:C193"/>
    <mergeCell ref="A195:B195"/>
    <mergeCell ref="A196:C196"/>
    <mergeCell ref="A197:C197"/>
    <mergeCell ref="A199:C199"/>
    <mergeCell ref="A200:C200"/>
    <mergeCell ref="A201:C201"/>
    <mergeCell ref="A202:C202"/>
    <mergeCell ref="A203:C203"/>
    <mergeCell ref="A204:C204"/>
    <mergeCell ref="A207:C207"/>
    <mergeCell ref="A209:C209"/>
    <mergeCell ref="A210:C210"/>
    <mergeCell ref="A213:C213"/>
    <mergeCell ref="A215:C215"/>
    <mergeCell ref="A216:C216"/>
    <mergeCell ref="A217:C217"/>
    <mergeCell ref="A219:C219"/>
    <mergeCell ref="A220:C220"/>
    <mergeCell ref="A221:C221"/>
    <mergeCell ref="A222:B222"/>
    <mergeCell ref="A223:C223"/>
    <mergeCell ref="A224:D224"/>
    <mergeCell ref="A225:C225"/>
    <mergeCell ref="A226:C226"/>
    <mergeCell ref="A227:C227"/>
    <mergeCell ref="A228:C228"/>
    <mergeCell ref="A229:C229"/>
    <mergeCell ref="A231:C231"/>
    <mergeCell ref="A232:C232"/>
    <mergeCell ref="A233:C233"/>
    <mergeCell ref="A235:C235"/>
    <mergeCell ref="A236:C236"/>
    <mergeCell ref="A237:C237"/>
    <mergeCell ref="A238:C238"/>
    <mergeCell ref="A239:C239"/>
    <mergeCell ref="A241:C241"/>
    <mergeCell ref="A242:C242"/>
    <mergeCell ref="A243:C243"/>
    <mergeCell ref="A244:C244"/>
    <mergeCell ref="A245:C245"/>
    <mergeCell ref="A246:B246"/>
    <mergeCell ref="A247:C247"/>
    <mergeCell ref="A248:C248"/>
    <mergeCell ref="A249:C249"/>
    <mergeCell ref="A250:C250"/>
    <mergeCell ref="A251:C251"/>
    <mergeCell ref="A252:C252"/>
    <mergeCell ref="A253:B253"/>
    <mergeCell ref="A254:C254"/>
    <mergeCell ref="A255:C255"/>
    <mergeCell ref="A256:C256"/>
    <mergeCell ref="A257:C257"/>
    <mergeCell ref="A258:C258"/>
    <mergeCell ref="A259:C259"/>
    <mergeCell ref="A260:C260"/>
    <mergeCell ref="A261:C261"/>
    <mergeCell ref="A262:C262"/>
    <mergeCell ref="A263:C263"/>
    <mergeCell ref="A264:C264"/>
    <mergeCell ref="A266:C266"/>
    <mergeCell ref="A267:C267"/>
    <mergeCell ref="A268:C268"/>
    <mergeCell ref="A269:B269"/>
    <mergeCell ref="A270:C270"/>
    <mergeCell ref="A271:B271"/>
    <mergeCell ref="A272:C272"/>
    <mergeCell ref="A273:C273"/>
    <mergeCell ref="A274:C274"/>
    <mergeCell ref="A275:B275"/>
    <mergeCell ref="A276:C276"/>
    <mergeCell ref="A282:B282"/>
    <mergeCell ref="A283:B283"/>
    <mergeCell ref="A284:B284"/>
    <mergeCell ref="A287:C287"/>
    <mergeCell ref="A288:B288"/>
    <mergeCell ref="A289:B289"/>
    <mergeCell ref="A290:B290"/>
    <mergeCell ref="A291:C291"/>
    <mergeCell ref="A292:C292"/>
    <mergeCell ref="A293:C293"/>
    <mergeCell ref="A294:C294"/>
    <mergeCell ref="A295:C295"/>
    <mergeCell ref="A297:B297"/>
    <mergeCell ref="A298:C298"/>
    <mergeCell ref="A299:C299"/>
    <mergeCell ref="A300:C300"/>
    <mergeCell ref="A301:C301"/>
    <mergeCell ref="A303:C303"/>
    <mergeCell ref="A304:C304"/>
    <mergeCell ref="A305:C305"/>
    <mergeCell ref="A306:C306"/>
    <mergeCell ref="A307:C307"/>
    <mergeCell ref="A308:C308"/>
    <mergeCell ref="A309:C309"/>
    <mergeCell ref="A310:C310"/>
    <mergeCell ref="A312:C312"/>
    <mergeCell ref="A313:C313"/>
    <mergeCell ref="A314:C314"/>
    <mergeCell ref="A315:C315"/>
    <mergeCell ref="A316:C316"/>
    <mergeCell ref="A317:B317"/>
    <mergeCell ref="A318:C318"/>
    <mergeCell ref="A319:C319"/>
    <mergeCell ref="A320:C320"/>
    <mergeCell ref="A323:C323"/>
    <mergeCell ref="A324:C324"/>
    <mergeCell ref="A326:C326"/>
    <mergeCell ref="A327:B327"/>
    <mergeCell ref="A328:C328"/>
    <mergeCell ref="A329:C329"/>
    <mergeCell ref="A330:C330"/>
    <mergeCell ref="A331:C331"/>
    <mergeCell ref="A332:C332"/>
    <mergeCell ref="A333:C333"/>
    <mergeCell ref="A334:C334"/>
    <mergeCell ref="A335:C335"/>
    <mergeCell ref="A336:C336"/>
    <mergeCell ref="A337:C337"/>
    <mergeCell ref="A338:C338"/>
    <mergeCell ref="A339:C339"/>
    <mergeCell ref="A340:C340"/>
    <mergeCell ref="A341:B341"/>
    <mergeCell ref="A342:B342"/>
    <mergeCell ref="A348:B348"/>
    <mergeCell ref="A349:C349"/>
    <mergeCell ref="A353:B353"/>
    <mergeCell ref="A354:C354"/>
    <mergeCell ref="A355:B355"/>
    <mergeCell ref="A356:C356"/>
    <mergeCell ref="A357:B357"/>
    <mergeCell ref="A358:C358"/>
    <mergeCell ref="A359:C359"/>
    <mergeCell ref="A360:C360"/>
    <mergeCell ref="A361:C361"/>
    <mergeCell ref="A362:C362"/>
    <mergeCell ref="A363:C363"/>
    <mergeCell ref="A364:C364"/>
    <mergeCell ref="A365:C365"/>
    <mergeCell ref="A366:C366"/>
    <mergeCell ref="A367:C367"/>
    <mergeCell ref="A368:C368"/>
    <mergeCell ref="A370:B370"/>
    <mergeCell ref="A371:C371"/>
    <mergeCell ref="A372:C372"/>
    <mergeCell ref="A373:C373"/>
    <mergeCell ref="A374:C374"/>
    <mergeCell ref="A376:C376"/>
    <mergeCell ref="A378:C378"/>
    <mergeCell ref="A379:C379"/>
    <mergeCell ref="A380:C380"/>
    <mergeCell ref="A381:B381"/>
    <mergeCell ref="A382:C382"/>
    <mergeCell ref="A383:C383"/>
    <mergeCell ref="A384:C384"/>
    <mergeCell ref="A385:C385"/>
    <mergeCell ref="A386:C386"/>
    <mergeCell ref="A387:B387"/>
    <mergeCell ref="A389:C389"/>
    <mergeCell ref="A391:C391"/>
    <mergeCell ref="A392:C392"/>
    <mergeCell ref="A394:C394"/>
    <mergeCell ref="A396:C396"/>
    <mergeCell ref="A397:C397"/>
    <mergeCell ref="A398:C398"/>
    <mergeCell ref="A399:C399"/>
    <mergeCell ref="A401:C401"/>
    <mergeCell ref="A402:C402"/>
    <mergeCell ref="A406:C406"/>
    <mergeCell ref="A407:C407"/>
    <mergeCell ref="A408:C408"/>
    <mergeCell ref="A409:C409"/>
    <mergeCell ref="A411:C411"/>
    <mergeCell ref="A413:B413"/>
    <mergeCell ref="A414:C414"/>
    <mergeCell ref="A415:C415"/>
    <mergeCell ref="A416:C416"/>
    <mergeCell ref="A417:C417"/>
    <mergeCell ref="A418:C418"/>
    <mergeCell ref="A419:C419"/>
    <mergeCell ref="A420:C420"/>
    <mergeCell ref="A422:C422"/>
    <mergeCell ref="A423:C423"/>
    <mergeCell ref="A424:C424"/>
    <mergeCell ref="A425:C425"/>
    <mergeCell ref="A426:B426"/>
    <mergeCell ref="A427:C427"/>
    <mergeCell ref="A428:C428"/>
    <mergeCell ref="A429:C429"/>
    <mergeCell ref="A430:C430"/>
    <mergeCell ref="A431:C431"/>
    <mergeCell ref="A432:C432"/>
    <mergeCell ref="A433:C433"/>
    <mergeCell ref="A434:C434"/>
    <mergeCell ref="A435:C435"/>
    <mergeCell ref="A436:C436"/>
    <mergeCell ref="A437:C437"/>
    <mergeCell ref="A439:C439"/>
    <mergeCell ref="A440:C440"/>
    <mergeCell ref="A441:C441"/>
    <mergeCell ref="A442:B442"/>
    <mergeCell ref="A443:D443"/>
    <mergeCell ref="A444:C444"/>
    <mergeCell ref="A445:C445"/>
    <mergeCell ref="A446:C446"/>
    <mergeCell ref="A447:C447"/>
    <mergeCell ref="A448:C448"/>
    <mergeCell ref="A449:C449"/>
    <mergeCell ref="A450:C450"/>
    <mergeCell ref="A451:C451"/>
    <mergeCell ref="A452:C452"/>
    <mergeCell ref="A453:C453"/>
    <mergeCell ref="A454:C454"/>
    <mergeCell ref="A455:C455"/>
    <mergeCell ref="A456:C456"/>
    <mergeCell ref="A458:C458"/>
    <mergeCell ref="A459:C459"/>
    <mergeCell ref="A460:C460"/>
    <mergeCell ref="A461:B461"/>
    <mergeCell ref="A462:C462"/>
    <mergeCell ref="A464:C464"/>
    <mergeCell ref="A465:C465"/>
    <mergeCell ref="A466:C466"/>
    <mergeCell ref="A467:C467"/>
    <mergeCell ref="A468:B468"/>
    <mergeCell ref="A469:C469"/>
    <mergeCell ref="A471:B471"/>
    <mergeCell ref="A473:C473"/>
    <mergeCell ref="A474:C474"/>
    <mergeCell ref="A475:B475"/>
    <mergeCell ref="A476:C476"/>
    <mergeCell ref="A477:C477"/>
    <mergeCell ref="A478:B478"/>
    <mergeCell ref="A479:C479"/>
    <mergeCell ref="A480:C480"/>
    <mergeCell ref="A481:C481"/>
    <mergeCell ref="A482:C482"/>
    <mergeCell ref="A483:C483"/>
    <mergeCell ref="A485:B485"/>
    <mergeCell ref="A486:C486"/>
    <mergeCell ref="A487:C487"/>
    <mergeCell ref="A488:C488"/>
    <mergeCell ref="A489:C489"/>
    <mergeCell ref="A491:C491"/>
    <mergeCell ref="A492:C492"/>
    <mergeCell ref="A493:C493"/>
    <mergeCell ref="A494:C494"/>
    <mergeCell ref="A495:C495"/>
    <mergeCell ref="A496:C496"/>
    <mergeCell ref="A498:C498"/>
    <mergeCell ref="A500:C500"/>
    <mergeCell ref="A501:B501"/>
    <mergeCell ref="A502:C502"/>
    <mergeCell ref="A515:C515"/>
    <mergeCell ref="A503:C503"/>
    <mergeCell ref="A504:C504"/>
    <mergeCell ref="A505:C505"/>
    <mergeCell ref="A506:C506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D36"/>
  <sheetViews>
    <sheetView workbookViewId="0" topLeftCell="A1">
      <selection activeCell="E16" sqref="E16"/>
    </sheetView>
  </sheetViews>
  <sheetFormatPr defaultColWidth="9.00390625" defaultRowHeight="12.75"/>
  <cols>
    <col min="1" max="1" width="5.375" style="940" customWidth="1"/>
    <col min="2" max="2" width="43.25390625" style="940" customWidth="1"/>
    <col min="3" max="3" width="16.25390625" style="940" customWidth="1"/>
    <col min="4" max="4" width="18.375" style="940" customWidth="1"/>
    <col min="5" max="16384" width="9.125" style="940" customWidth="1"/>
  </cols>
  <sheetData>
    <row r="3" spans="1:4" ht="12.75">
      <c r="A3" s="938"/>
      <c r="B3" s="938"/>
      <c r="C3" s="939" t="s">
        <v>178</v>
      </c>
      <c r="D3" s="939"/>
    </row>
    <row r="4" spans="1:4" ht="12.75">
      <c r="A4" s="938"/>
      <c r="B4" s="938"/>
      <c r="C4" s="939" t="s">
        <v>179</v>
      </c>
      <c r="D4" s="939"/>
    </row>
    <row r="5" spans="1:4" ht="12.75">
      <c r="A5" s="938"/>
      <c r="B5" s="938"/>
      <c r="C5" s="941" t="s">
        <v>180</v>
      </c>
      <c r="D5" s="939"/>
    </row>
    <row r="6" spans="1:4" ht="12.75">
      <c r="A6" s="938"/>
      <c r="B6" s="938"/>
      <c r="C6" s="941" t="s">
        <v>181</v>
      </c>
      <c r="D6" s="939"/>
    </row>
    <row r="7" spans="1:4" ht="12.75">
      <c r="A7" s="942" t="s">
        <v>182</v>
      </c>
      <c r="B7" s="938"/>
      <c r="C7" s="938"/>
      <c r="D7" s="938"/>
    </row>
    <row r="8" spans="1:4" ht="13.5" thickBot="1">
      <c r="A8" s="942"/>
      <c r="B8" s="938"/>
      <c r="C8" s="938"/>
      <c r="D8" s="938"/>
    </row>
    <row r="9" spans="1:4" ht="13.5" thickBot="1">
      <c r="A9" s="943" t="s">
        <v>183</v>
      </c>
      <c r="B9" s="944" t="s">
        <v>184</v>
      </c>
      <c r="C9" s="943" t="s">
        <v>185</v>
      </c>
      <c r="D9" s="943" t="s">
        <v>186</v>
      </c>
    </row>
    <row r="10" spans="1:4" ht="34.5" customHeight="1" thickBot="1">
      <c r="A10" s="945">
        <v>1</v>
      </c>
      <c r="B10" s="946" t="s">
        <v>187</v>
      </c>
      <c r="C10" s="947">
        <v>952</v>
      </c>
      <c r="D10" s="948">
        <v>1806148</v>
      </c>
    </row>
    <row r="11" spans="1:4" ht="13.5" thickBot="1">
      <c r="A11" s="947">
        <v>2</v>
      </c>
      <c r="B11" s="949" t="s">
        <v>188</v>
      </c>
      <c r="C11" s="950">
        <v>955</v>
      </c>
      <c r="D11" s="951">
        <v>0</v>
      </c>
    </row>
    <row r="12" spans="1:4" ht="13.5" thickBot="1">
      <c r="A12" s="1389" t="s">
        <v>189</v>
      </c>
      <c r="B12" s="1390"/>
      <c r="C12" s="1391"/>
      <c r="D12" s="951">
        <f>SUM(D10:D11)</f>
        <v>1806148</v>
      </c>
    </row>
    <row r="13" spans="1:4" ht="13.5" thickBot="1">
      <c r="A13" s="952" t="s">
        <v>190</v>
      </c>
      <c r="B13" s="953" t="s">
        <v>191</v>
      </c>
      <c r="C13" s="954" t="s">
        <v>185</v>
      </c>
      <c r="D13" s="943" t="s">
        <v>186</v>
      </c>
    </row>
    <row r="14" spans="1:4" ht="26.25" thickBot="1">
      <c r="A14" s="955">
        <v>1</v>
      </c>
      <c r="B14" s="956" t="s">
        <v>192</v>
      </c>
      <c r="C14" s="957">
        <v>992</v>
      </c>
      <c r="D14" s="958">
        <v>692357</v>
      </c>
    </row>
    <row r="15" spans="1:4" ht="13.5" thickBot="1">
      <c r="A15" s="1389" t="s">
        <v>193</v>
      </c>
      <c r="B15" s="1390"/>
      <c r="C15" s="1391"/>
      <c r="D15" s="959">
        <f>SUM(D14)</f>
        <v>692357</v>
      </c>
    </row>
    <row r="16" spans="1:4" ht="12.75">
      <c r="A16" s="938"/>
      <c r="B16" s="938"/>
      <c r="C16" s="938"/>
      <c r="D16" s="938"/>
    </row>
    <row r="17" spans="1:4" ht="12.75">
      <c r="A17" s="938"/>
      <c r="B17" s="960" t="s">
        <v>194</v>
      </c>
      <c r="C17" s="961"/>
      <c r="D17" s="938"/>
    </row>
    <row r="18" spans="1:4" ht="12.75">
      <c r="A18" s="938"/>
      <c r="B18" s="962" t="s">
        <v>195</v>
      </c>
      <c r="C18" s="963">
        <v>30811486</v>
      </c>
      <c r="D18" s="963"/>
    </row>
    <row r="19" spans="1:4" ht="12.75">
      <c r="A19" s="938"/>
      <c r="B19" s="938" t="s">
        <v>196</v>
      </c>
      <c r="C19" s="963">
        <f>C18-D14</f>
        <v>30119129</v>
      </c>
      <c r="D19" s="963"/>
    </row>
    <row r="20" spans="1:4" ht="12.75">
      <c r="A20" s="938"/>
      <c r="B20" s="938" t="s">
        <v>197</v>
      </c>
      <c r="C20" s="963">
        <v>31925277</v>
      </c>
      <c r="D20" s="963"/>
    </row>
    <row r="21" spans="1:4" ht="12.75">
      <c r="A21" s="938"/>
      <c r="B21" s="938" t="s">
        <v>198</v>
      </c>
      <c r="C21" s="963">
        <f>C19-C20</f>
        <v>-1806148</v>
      </c>
      <c r="D21" s="963"/>
    </row>
    <row r="22" spans="1:4" ht="12.75">
      <c r="A22" s="938"/>
      <c r="B22" s="938"/>
      <c r="C22" s="964"/>
      <c r="D22" s="964"/>
    </row>
    <row r="23" spans="1:4" ht="12.75">
      <c r="A23" s="938"/>
      <c r="B23" s="942" t="s">
        <v>199</v>
      </c>
      <c r="C23" s="963">
        <f>C24+C29</f>
        <v>1806148</v>
      </c>
      <c r="D23" s="964"/>
    </row>
    <row r="24" spans="1:4" ht="12.75">
      <c r="A24" s="938"/>
      <c r="B24" s="965" t="s">
        <v>200</v>
      </c>
      <c r="C24" s="966">
        <f>SUM(C25:C28)</f>
        <v>1736000</v>
      </c>
      <c r="D24" s="964"/>
    </row>
    <row r="25" spans="1:4" ht="21" customHeight="1">
      <c r="A25" s="938"/>
      <c r="B25" s="962" t="s">
        <v>201</v>
      </c>
      <c r="C25" s="961">
        <v>100000</v>
      </c>
      <c r="D25" s="964"/>
    </row>
    <row r="26" spans="1:4" ht="35.25" customHeight="1">
      <c r="A26" s="938"/>
      <c r="B26" s="962" t="s">
        <v>202</v>
      </c>
      <c r="C26" s="961">
        <v>1000000</v>
      </c>
      <c r="D26" s="964"/>
    </row>
    <row r="27" spans="1:4" ht="35.25" customHeight="1">
      <c r="A27" s="938"/>
      <c r="B27" s="962" t="s">
        <v>203</v>
      </c>
      <c r="C27" s="961">
        <v>80000</v>
      </c>
      <c r="D27" s="964"/>
    </row>
    <row r="28" spans="1:4" ht="25.5">
      <c r="A28" s="938"/>
      <c r="B28" s="967" t="s">
        <v>204</v>
      </c>
      <c r="C28" s="968">
        <v>556000</v>
      </c>
      <c r="D28" s="964"/>
    </row>
    <row r="29" spans="1:4" ht="12.75">
      <c r="A29" s="938"/>
      <c r="B29" s="965" t="s">
        <v>205</v>
      </c>
      <c r="C29" s="966">
        <f>SUM(C30)</f>
        <v>70148</v>
      </c>
      <c r="D29" s="938"/>
    </row>
    <row r="30" spans="1:4" ht="25.5">
      <c r="A30" s="938"/>
      <c r="B30" s="969" t="s">
        <v>206</v>
      </c>
      <c r="C30" s="961">
        <v>70148</v>
      </c>
      <c r="D30" s="938"/>
    </row>
    <row r="31" spans="1:4" ht="18" customHeight="1">
      <c r="A31" s="938"/>
      <c r="B31" s="970" t="s">
        <v>207</v>
      </c>
      <c r="D31" s="938"/>
    </row>
    <row r="32" spans="1:4" ht="12.75">
      <c r="A32" s="938"/>
      <c r="B32" s="939" t="s">
        <v>208</v>
      </c>
      <c r="D32" s="938"/>
    </row>
    <row r="33" spans="1:4" ht="12.75">
      <c r="A33" s="938"/>
      <c r="B33" s="939" t="s">
        <v>209</v>
      </c>
      <c r="D33" s="938"/>
    </row>
    <row r="34" spans="1:4" ht="12.75">
      <c r="A34" s="938"/>
      <c r="B34" s="938" t="s">
        <v>210</v>
      </c>
      <c r="D34" s="938"/>
    </row>
    <row r="35" ht="12.75">
      <c r="B35" s="939" t="s">
        <v>211</v>
      </c>
    </row>
    <row r="36" ht="12.75">
      <c r="B36" s="939" t="s">
        <v>212</v>
      </c>
    </row>
  </sheetData>
  <mergeCells count="2">
    <mergeCell ref="A12:C12"/>
    <mergeCell ref="A15:C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Mławie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Zbigniew Kowalski</dc:creator>
  <cp:keywords/>
  <dc:description/>
  <cp:lastModifiedBy>SP</cp:lastModifiedBy>
  <cp:lastPrinted>2009-01-29T10:51:59Z</cp:lastPrinted>
  <dcterms:created xsi:type="dcterms:W3CDTF">2004-11-29T11:44:36Z</dcterms:created>
  <dcterms:modified xsi:type="dcterms:W3CDTF">2009-01-29T10:55:21Z</dcterms:modified>
  <cp:category/>
  <cp:version/>
  <cp:contentType/>
  <cp:contentStatus/>
</cp:coreProperties>
</file>